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5" i="2" l="1"/>
  <c r="M14" i="2"/>
  <c r="M12" i="2" s="1"/>
  <c r="J54" i="2" l="1"/>
  <c r="J53" i="2" s="1"/>
  <c r="J55" i="2" s="1"/>
  <c r="J58" i="2"/>
  <c r="J57" i="2"/>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4" i="2"/>
  <c r="X15" i="2"/>
  <c r="X16" i="2"/>
  <c r="X17" i="2"/>
  <c r="X22" i="2"/>
  <c r="X19" i="2"/>
  <c r="X20" i="2"/>
  <c r="X23" i="2"/>
  <c r="X24" i="2"/>
  <c r="X18" i="2"/>
  <c r="X21" i="2"/>
  <c r="X25" i="2"/>
  <c r="X27" i="2"/>
  <c r="X28" i="2"/>
  <c r="X29" i="2"/>
  <c r="X30" i="2"/>
  <c r="X31" i="2"/>
  <c r="X32" i="2"/>
  <c r="X33" i="2"/>
  <c r="X34" i="2"/>
  <c r="X35" i="2"/>
  <c r="X36" i="2"/>
  <c r="X37" i="2"/>
  <c r="X38" i="2"/>
  <c r="X39" i="2"/>
  <c r="X40" i="2"/>
  <c r="X41" i="2"/>
  <c r="X42" i="2"/>
  <c r="X43" i="2"/>
  <c r="X26" i="2"/>
  <c r="C24" i="2"/>
  <c r="D24" i="2"/>
  <c r="C18" i="2"/>
  <c r="D18" i="2"/>
  <c r="C21" i="2"/>
  <c r="D21"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22" i="2"/>
  <c r="D22" i="2"/>
  <c r="C19" i="2"/>
  <c r="D19" i="2"/>
  <c r="C20" i="2"/>
  <c r="D20" i="2"/>
  <c r="E47" i="2"/>
  <c r="O46" i="2"/>
  <c r="F47" i="2"/>
  <c r="G47" i="2"/>
  <c r="C23" i="2"/>
  <c r="B28" i="2"/>
  <c r="B29" i="2"/>
  <c r="B30" i="2"/>
  <c r="B31" i="2"/>
  <c r="B32" i="2"/>
  <c r="B33" i="2"/>
  <c r="B34" i="2"/>
  <c r="B35" i="2"/>
  <c r="B36" i="2"/>
  <c r="B37" i="2"/>
  <c r="B38" i="2"/>
  <c r="B39" i="2"/>
  <c r="B40" i="2"/>
  <c r="B41" i="2"/>
  <c r="B42" i="2"/>
  <c r="B43" i="2"/>
  <c r="B12" i="2"/>
  <c r="B13" i="2"/>
  <c r="B14" i="2"/>
  <c r="B15" i="2"/>
  <c r="B16" i="2"/>
  <c r="B17" i="2"/>
  <c r="B22" i="2"/>
  <c r="B19" i="2"/>
  <c r="B20" i="2"/>
  <c r="B23" i="2"/>
  <c r="B24" i="2"/>
  <c r="B18" i="2"/>
  <c r="B21"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22" i="2"/>
  <c r="J19" i="2"/>
  <c r="D23" i="2"/>
  <c r="J23" i="2"/>
  <c r="J24" i="2"/>
  <c r="J18" i="2"/>
  <c r="J21" i="2"/>
  <c r="J25" i="2"/>
  <c r="J30" i="2"/>
  <c r="J31" i="2"/>
  <c r="J32" i="2"/>
  <c r="J33" i="2"/>
  <c r="J34" i="2"/>
  <c r="J35" i="2"/>
  <c r="J26" i="2"/>
  <c r="J36" i="2"/>
  <c r="J37" i="2"/>
  <c r="J20" i="2"/>
  <c r="J27" i="2"/>
  <c r="J28" i="2"/>
  <c r="J29" i="2"/>
  <c r="J38" i="2"/>
  <c r="J39" i="2"/>
  <c r="J40" i="2"/>
  <c r="J41" i="2"/>
  <c r="J42" i="2"/>
  <c r="J43" i="2"/>
  <c r="J59" i="2"/>
  <c r="J64" i="2"/>
  <c r="J68" i="2"/>
  <c r="J67" i="2"/>
  <c r="J12" i="2"/>
  <c r="B10" i="2"/>
  <c r="J56" i="2" l="1"/>
  <c r="J60" i="2" s="1"/>
  <c r="J61" i="2"/>
  <c r="J65" i="2" s="1"/>
  <c r="J70" i="2"/>
  <c r="J74" i="2" s="1"/>
  <c r="J101" i="2"/>
  <c r="J106" i="2" s="1"/>
  <c r="J91" i="2"/>
  <c r="J96" i="2" s="1"/>
  <c r="J66" i="2"/>
  <c r="J69" i="2" s="1"/>
  <c r="J97" i="2"/>
  <c r="J100" i="2" s="1"/>
  <c r="E13" i="2"/>
  <c r="J86" i="2"/>
  <c r="J90" i="2" s="1"/>
  <c r="J110" i="2"/>
  <c r="J115" i="2" s="1"/>
  <c r="J75" i="2"/>
  <c r="J79" i="2" s="1"/>
  <c r="J80" i="2"/>
  <c r="J85" i="2" s="1"/>
  <c r="F24" i="2"/>
  <c r="F42" i="2"/>
  <c r="E41" i="2"/>
  <c r="G39" i="2"/>
  <c r="E37" i="2"/>
  <c r="G43" i="2"/>
  <c r="F38" i="2"/>
  <c r="X46" i="2"/>
  <c r="C46" i="2" s="1"/>
  <c r="F46" i="2" s="1"/>
  <c r="F34" i="2"/>
  <c r="G31" i="2"/>
  <c r="E29" i="2"/>
  <c r="F26" i="2"/>
  <c r="G18" i="2"/>
  <c r="F20" i="2"/>
  <c r="F16" i="2"/>
  <c r="G24" i="2"/>
  <c r="E24" i="2"/>
  <c r="G42" i="2"/>
  <c r="F41" i="2"/>
  <c r="E40" i="2"/>
  <c r="G38" i="2"/>
  <c r="F37" i="2"/>
  <c r="E36" i="2"/>
  <c r="G34" i="2"/>
  <c r="F33" i="2"/>
  <c r="E32" i="2"/>
  <c r="G30" i="2"/>
  <c r="F29" i="2"/>
  <c r="E28" i="2"/>
  <c r="G26" i="2"/>
  <c r="F25" i="2"/>
  <c r="E21" i="2"/>
  <c r="G23" i="2"/>
  <c r="G20" i="2"/>
  <c r="F19" i="2"/>
  <c r="E22" i="2"/>
  <c r="G16" i="2"/>
  <c r="F15" i="2"/>
  <c r="E14" i="2"/>
  <c r="G12" i="2"/>
  <c r="E12" i="2"/>
  <c r="G35" i="2"/>
  <c r="E33" i="2"/>
  <c r="F30" i="2"/>
  <c r="G27" i="2"/>
  <c r="E25" i="2"/>
  <c r="F23" i="2"/>
  <c r="E19" i="2"/>
  <c r="G17" i="2"/>
  <c r="E15" i="2"/>
  <c r="G13" i="2"/>
  <c r="F43" i="2"/>
  <c r="E42" i="2"/>
  <c r="G40" i="2"/>
  <c r="F39" i="2"/>
  <c r="E38" i="2"/>
  <c r="G36" i="2"/>
  <c r="F35" i="2"/>
  <c r="E34" i="2"/>
  <c r="G32" i="2"/>
  <c r="F31" i="2"/>
  <c r="E30" i="2"/>
  <c r="G28" i="2"/>
  <c r="F27" i="2"/>
  <c r="E26" i="2"/>
  <c r="G21" i="2"/>
  <c r="F18" i="2"/>
  <c r="E23" i="2"/>
  <c r="E20" i="2"/>
  <c r="G22" i="2"/>
  <c r="F17" i="2"/>
  <c r="E16" i="2"/>
  <c r="G14" i="2"/>
  <c r="F13" i="2"/>
  <c r="F12" i="2"/>
  <c r="E43" i="2"/>
  <c r="G41" i="2"/>
  <c r="F40" i="2"/>
  <c r="E39" i="2"/>
  <c r="G37" i="2"/>
  <c r="F36" i="2"/>
  <c r="E35" i="2"/>
  <c r="G33" i="2"/>
  <c r="F32" i="2"/>
  <c r="E31" i="2"/>
  <c r="G29" i="2"/>
  <c r="F28" i="2"/>
  <c r="E27" i="2"/>
  <c r="G25" i="2"/>
  <c r="F21" i="2"/>
  <c r="E18" i="2"/>
  <c r="G19" i="2"/>
  <c r="F22"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<sst xmlns="http://schemas.openxmlformats.org/spreadsheetml/2006/main" count="188" uniqueCount="91">
  <si>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</si>
  <si>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</si>
  <si>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</si>
  <si>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</si>
  <si>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</si>
  <si>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</si>
  <si>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</si>
  <si>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</si>
  <si>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</si>
  <si>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</si>
  <si>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</si>
  <si>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</si>
  <si>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</si>
  <si>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</si>
  <si>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</si>
  <si>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</si>
  <si>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</si>
  <si>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</si>
  <si>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</si>
  <si>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</si>
  <si>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</si>
  <si>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</si>
  <si>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</si>
  <si>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</si>
  <si>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</si>
  <si>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</si>
  <si>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</si>
  <si>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</si>
  <si>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</si>
  <si>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</si>
  <si>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</si>
  <si>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</si>
  <si>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</si>
  <si>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</si>
  <si>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</si>
  <si>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</si>
  <si>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</si>
  <si>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</si>
  <si>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</si>
  <si>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</si>
  <si>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</si>
  <si>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</si>
  <si>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</si>
  <si>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</si>
  <si>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</si>
  <si>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</si>
  <si>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</si>
  <si>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</si>
  <si>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</si>
  <si>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</si>
  <si>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</si>
  <si>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</si>
  <si>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</si>
  <si>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</si>
  <si>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</si>
  <si>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</si>
  <si>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</si>
  <si>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</si>
  <si>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</si>
  <si>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</si>
  <si>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</si>
  <si>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</si>
  <si>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</si>
  <si>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</si>
  <si>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</si>
  <si>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</si>
  <si>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</si>
  <si>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</si>
  <si>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Wasser kochend</t>
  </si>
  <si>
    <t>Weizenmehl Type 550</t>
  </si>
  <si>
    <t>Einkorn-Vollkornmehl</t>
  </si>
  <si>
    <t>Salz</t>
  </si>
  <si>
    <t>Honig / Zucker</t>
  </si>
  <si>
    <t>Buttermilch</t>
  </si>
  <si>
    <t>Butter</t>
  </si>
  <si>
    <t>Wasser ca.</t>
  </si>
  <si>
    <t>Einkorn-Buttermilch-Toast</t>
  </si>
  <si>
    <t>Brühstück Hafer / Betagerste TA350</t>
  </si>
  <si>
    <t>Hafer- oder Betagerste-Flocken</t>
  </si>
  <si>
    <t>4 Minuten (entsprechend auskneten)</t>
  </si>
  <si>
    <t>24°C</t>
  </si>
  <si>
    <t>60 Minuten, darauf Hefemenge anpassen</t>
  </si>
  <si>
    <t>Goldika 50 / Bio-Profi 50</t>
  </si>
  <si>
    <t>8 Minuten (nach Knetertyp)</t>
  </si>
  <si>
    <t>Hefe (nach Führung)</t>
  </si>
  <si>
    <t>Flocken mit kochendem Wasser übergießen und mind. 3 Stunden stehen lassen, dann aktiv herunterkühlen</t>
  </si>
  <si>
    <t>bis zu 3 Tage im Kühlschrank</t>
  </si>
  <si>
    <t>Mögliche Variationen:
- Einkorn gegen Emmer oder Dinkel austauschen</t>
  </si>
  <si>
    <t>Wassermenge beim ersten Backversuch vorsichtig an die benötigte Menge herantasten.</t>
  </si>
  <si>
    <t>betriebsüblich</t>
  </si>
  <si>
    <t>ein nicht alltägliches Toastbrot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</si>
</sst>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1">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quotePrefix="1"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0">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7"/>
      <c r="C3" s="94" t="s">
        <v>76</v>
      </c>
      <c r="D3" s="95"/>
      <c r="E3" s="95"/>
      <c r="F3" s="95"/>
      <c r="G3" s="96"/>
      <c r="L3" s="83" t="s">
        <v>32</v>
      </c>
      <c r="M3" s="83"/>
      <c r="O3" s="75">
        <v>10</v>
      </c>
      <c r="Q3" s="35" t="s">
        <v>35</v>
      </c>
    </row>
    <row r="4" spans="1:24" ht="5.25" customHeight="1" x14ac:dyDescent="0.2">
      <c r="A4" s="36"/>
      <c r="B4" s="97"/>
    </row>
    <row r="5" spans="1:24" ht="24.75" customHeight="1" x14ac:dyDescent="0.2">
      <c r="A5" s="36"/>
      <c r="B5" s="97"/>
      <c r="C5" s="98" t="s">
        <v>90</v>
      </c>
      <c r="D5" s="99"/>
      <c r="E5" s="99"/>
      <c r="F5" s="99"/>
      <c r="G5" s="100"/>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Brühstück Hafer / Betagerste TA350</v>
      </c>
      <c r="C12" s="57">
        <f t="shared" ref="C12:C20" si="1">IF(AND(L12&lt;&gt;"",M12&lt;&gt;""),M12,"")</f>
        <v>3.6</v>
      </c>
      <c r="D12" s="55" t="str">
        <f t="shared" ref="D12:D20" si="2">IF(AND(O12&lt;&gt;"",M12&lt;&gt;""),$O12,"")</f>
        <v>kg</v>
      </c>
      <c r="E12" s="54">
        <f t="shared" ref="E12:G43" si="3">IF(AND($L$5&gt;0,$O$46&gt;0),"-----",IF($C12&lt;&gt;"",IF($M12&lt;$O$3,$C12*E$47,ROUND($C12*E$47,2)),""))</f>
        <v>3.6</v>
      </c>
      <c r="F12" s="54">
        <f t="shared" si="3"/>
        <v>7.2</v>
      </c>
      <c r="G12" s="54">
        <f t="shared" si="3"/>
        <v>10.8</v>
      </c>
      <c r="H12" s="9"/>
      <c r="I12" s="11"/>
      <c r="J12" s="37" t="str">
        <f>IF(L12&lt;&gt;"","X","")</f>
        <v>X</v>
      </c>
      <c r="K12" s="61" t="s">
        <v>63</v>
      </c>
      <c r="L12" s="45" t="s">
        <v>77</v>
      </c>
      <c r="M12" s="46">
        <f>SUM(M13:M15)</f>
        <v>3.6</v>
      </c>
      <c r="N12" s="11"/>
      <c r="O12" s="47" t="s">
        <v>7</v>
      </c>
      <c r="P12" s="11"/>
      <c r="Q12" s="48" t="s">
        <v>66</v>
      </c>
      <c r="R12" s="11"/>
      <c r="S12" s="45"/>
      <c r="T12" s="53"/>
      <c r="W12" s="10" t="s">
        <v>7</v>
      </c>
      <c r="X12" s="24">
        <f t="shared" ref="X12:X25" si="4">IF(AND(Q12&lt;&gt;"o",Q12&lt;&gt;"o2",Q12&lt;&gt;"o3"),M12,0)</f>
        <v>0</v>
      </c>
    </row>
    <row r="13" spans="1:24" s="10" customFormat="1" ht="20.25" customHeight="1" x14ac:dyDescent="0.2">
      <c r="A13" s="9"/>
      <c r="B13" s="51" t="str">
        <f t="shared" si="0"/>
        <v xml:space="preserve">     Hafer- oder Betagerste-Flocken</v>
      </c>
      <c r="C13" s="57">
        <f t="shared" si="1"/>
        <v>1</v>
      </c>
      <c r="D13" s="55" t="str">
        <f t="shared" si="2"/>
        <v>kg</v>
      </c>
      <c r="E13" s="54">
        <f t="shared" si="3"/>
        <v>1</v>
      </c>
      <c r="F13" s="54">
        <f t="shared" si="3"/>
        <v>2</v>
      </c>
      <c r="G13" s="54">
        <f t="shared" si="3"/>
        <v>3</v>
      </c>
      <c r="H13" s="9"/>
      <c r="I13" s="11"/>
      <c r="J13" s="37" t="str">
        <f t="shared" ref="J13:J43" si="5">IF(L13&lt;&gt;"","X","")</f>
        <v>X</v>
      </c>
      <c r="K13" s="61" t="s">
        <v>63</v>
      </c>
      <c r="L13" s="45" t="s">
        <v>78</v>
      </c>
      <c r="M13" s="46">
        <v>1</v>
      </c>
      <c r="N13" s="11"/>
      <c r="O13" s="47" t="s">
        <v>7</v>
      </c>
      <c r="P13" s="11"/>
      <c r="Q13" s="48" t="s">
        <v>67</v>
      </c>
      <c r="R13" s="11"/>
      <c r="S13" s="45"/>
      <c r="T13" s="53"/>
      <c r="W13" s="10" t="s">
        <v>7</v>
      </c>
      <c r="X13" s="24">
        <f t="shared" si="4"/>
        <v>1</v>
      </c>
    </row>
    <row r="14" spans="1:24" s="10" customFormat="1" ht="20.25" customHeight="1" x14ac:dyDescent="0.2">
      <c r="A14" s="9"/>
      <c r="B14" s="51" t="str">
        <f t="shared" si="0"/>
        <v xml:space="preserve">     Salz</v>
      </c>
      <c r="C14" s="57">
        <f t="shared" si="1"/>
        <v>0.1</v>
      </c>
      <c r="D14" s="55" t="str">
        <f t="shared" si="2"/>
        <v>kg</v>
      </c>
      <c r="E14" s="54">
        <f t="shared" si="3"/>
        <v>0.1</v>
      </c>
      <c r="F14" s="54">
        <f t="shared" si="3"/>
        <v>0.2</v>
      </c>
      <c r="G14" s="54">
        <f t="shared" si="3"/>
        <v>0.30000000000000004</v>
      </c>
      <c r="H14" s="9"/>
      <c r="I14" s="11"/>
      <c r="J14" s="37" t="str">
        <f t="shared" si="5"/>
        <v>X</v>
      </c>
      <c r="K14" s="61" t="s">
        <v>63</v>
      </c>
      <c r="L14" s="45" t="s">
        <v>71</v>
      </c>
      <c r="M14" s="46">
        <f>M13*0.1</f>
        <v>0.1</v>
      </c>
      <c r="N14" s="11"/>
      <c r="O14" s="47" t="s">
        <v>7</v>
      </c>
      <c r="P14" s="11"/>
      <c r="Q14" s="79" t="s">
        <v>67</v>
      </c>
      <c r="R14" s="11"/>
      <c r="S14" s="45"/>
      <c r="T14" s="53"/>
      <c r="W14" s="10" t="s">
        <v>7</v>
      </c>
      <c r="X14" s="24">
        <f t="shared" si="4"/>
        <v>0.1</v>
      </c>
    </row>
    <row r="15" spans="1:24" s="10" customFormat="1" ht="20.25" customHeight="1" x14ac:dyDescent="0.2">
      <c r="A15" s="9"/>
      <c r="B15" s="51" t="str">
        <f t="shared" si="0"/>
        <v xml:space="preserve">     Wasser kochend</v>
      </c>
      <c r="C15" s="57">
        <f t="shared" si="1"/>
        <v>2.5</v>
      </c>
      <c r="D15" s="55" t="str">
        <f t="shared" si="2"/>
        <v>kg</v>
      </c>
      <c r="E15" s="54">
        <f t="shared" si="3"/>
        <v>2.5</v>
      </c>
      <c r="F15" s="54">
        <f t="shared" si="3"/>
        <v>5</v>
      </c>
      <c r="G15" s="54">
        <f t="shared" si="3"/>
        <v>7.5</v>
      </c>
      <c r="H15" s="9"/>
      <c r="I15" s="11"/>
      <c r="J15" s="37" t="str">
        <f t="shared" si="5"/>
        <v>X</v>
      </c>
      <c r="K15" s="61" t="s">
        <v>63</v>
      </c>
      <c r="L15" s="45" t="s">
        <v>68</v>
      </c>
      <c r="M15" s="46">
        <f>M13*2.5</f>
        <v>2.5</v>
      </c>
      <c r="N15" s="11"/>
      <c r="O15" s="47" t="s">
        <v>7</v>
      </c>
      <c r="P15" s="11"/>
      <c r="Q15" s="48" t="s">
        <v>67</v>
      </c>
      <c r="R15" s="11"/>
      <c r="S15" s="45"/>
      <c r="T15" s="53"/>
      <c r="W15" s="10" t="s">
        <v>7</v>
      </c>
      <c r="X15" s="24">
        <f t="shared" si="4"/>
        <v>2.5</v>
      </c>
    </row>
    <row r="16" spans="1:24" s="10" customFormat="1" ht="20.25" customHeight="1" x14ac:dyDescent="0.2">
      <c r="A16" s="9"/>
      <c r="B16" s="51" t="str">
        <f t="shared" si="0"/>
        <v>Weizenmehl Type 550</v>
      </c>
      <c r="C16" s="57">
        <f t="shared" si="1"/>
        <v>6.5</v>
      </c>
      <c r="D16" s="55" t="str">
        <f t="shared" si="2"/>
        <v>kg</v>
      </c>
      <c r="E16" s="54">
        <f t="shared" si="3"/>
        <v>6.5</v>
      </c>
      <c r="F16" s="54">
        <f t="shared" si="3"/>
        <v>13</v>
      </c>
      <c r="G16" s="54">
        <f t="shared" si="3"/>
        <v>19.5</v>
      </c>
      <c r="H16" s="9"/>
      <c r="I16" s="11"/>
      <c r="J16" s="37" t="str">
        <f t="shared" si="5"/>
        <v>X</v>
      </c>
      <c r="K16" s="61" t="s">
        <v>63</v>
      </c>
      <c r="L16" s="45" t="s">
        <v>69</v>
      </c>
      <c r="M16" s="46">
        <v>6.5</v>
      </c>
      <c r="N16" s="11"/>
      <c r="O16" s="47" t="s">
        <v>7</v>
      </c>
      <c r="P16" s="11"/>
      <c r="Q16" s="48"/>
      <c r="R16" s="11"/>
      <c r="S16" s="45"/>
      <c r="T16" s="53"/>
      <c r="W16" s="10" t="s">
        <v>7</v>
      </c>
      <c r="X16" s="24">
        <f t="shared" si="4"/>
        <v>6.5</v>
      </c>
    </row>
    <row r="17" spans="1:24" s="10" customFormat="1" ht="20.25" customHeight="1" x14ac:dyDescent="0.2">
      <c r="A17" s="9"/>
      <c r="B17" s="51" t="str">
        <f t="shared" si="0"/>
        <v>Einkorn-Vollkornmehl</v>
      </c>
      <c r="C17" s="57">
        <f t="shared" si="1"/>
        <v>2.5</v>
      </c>
      <c r="D17" s="55" t="str">
        <f t="shared" si="2"/>
        <v>kg</v>
      </c>
      <c r="E17" s="54">
        <f t="shared" si="3"/>
        <v>2.5</v>
      </c>
      <c r="F17" s="54">
        <f t="shared" si="3"/>
        <v>5</v>
      </c>
      <c r="G17" s="54">
        <f t="shared" si="3"/>
        <v>7.5</v>
      </c>
      <c r="H17" s="9"/>
      <c r="I17" s="11"/>
      <c r="J17" s="37" t="str">
        <f t="shared" si="5"/>
        <v>X</v>
      </c>
      <c r="K17" s="61" t="s">
        <v>63</v>
      </c>
      <c r="L17" s="45" t="s">
        <v>70</v>
      </c>
      <c r="M17" s="46">
        <v>2.5</v>
      </c>
      <c r="N17" s="11"/>
      <c r="O17" s="47" t="s">
        <v>7</v>
      </c>
      <c r="P17" s="11"/>
      <c r="Q17" s="48"/>
      <c r="R17" s="11"/>
      <c r="S17" s="45"/>
      <c r="T17" s="53"/>
      <c r="W17" s="10" t="s">
        <v>7</v>
      </c>
      <c r="X17" s="24">
        <f t="shared" si="4"/>
        <v>2.5</v>
      </c>
    </row>
    <row r="18" spans="1:24" s="10" customFormat="1" ht="20.25" customHeight="1" x14ac:dyDescent="0.2">
      <c r="A18" s="9"/>
      <c r="B18" s="51" t="str">
        <f>IF(L18="","",IF(OR(Q18="U",Q18="O2"),"     "&amp;L18,IF(OR(Q18="U2",Q18="O3"),"         "&amp;L18,IF(Q18="U3","            "&amp;L18,L18))))</f>
        <v>Goldika 50 / Bio-Profi 50</v>
      </c>
      <c r="C18" s="57">
        <f>IF(AND(L18&lt;&gt;"",M18&lt;&gt;""),M18,"")</f>
        <v>0.02</v>
      </c>
      <c r="D18" s="55" t="str">
        <f>IF(AND(O18&lt;&gt;"",M18&lt;&gt;""),$O18,"")</f>
        <v>kg</v>
      </c>
      <c r="E18" s="54">
        <f t="shared" si="3"/>
        <v>0.02</v>
      </c>
      <c r="F18" s="54">
        <f t="shared" si="3"/>
        <v>0.04</v>
      </c>
      <c r="G18" s="54">
        <f t="shared" si="3"/>
        <v>0.06</v>
      </c>
      <c r="H18" s="9"/>
      <c r="I18" s="11"/>
      <c r="J18" s="37" t="str">
        <f>IF(L18&lt;&gt;"","X","")</f>
        <v>X</v>
      </c>
      <c r="K18" s="61" t="s">
        <v>63</v>
      </c>
      <c r="L18" s="45" t="s">
        <v>82</v>
      </c>
      <c r="M18" s="46">
        <v>0.02</v>
      </c>
      <c r="N18" s="11"/>
      <c r="O18" s="47" t="s">
        <v>7</v>
      </c>
      <c r="P18" s="11"/>
      <c r="Q18" s="48"/>
      <c r="R18" s="11"/>
      <c r="S18" s="45"/>
      <c r="T18" s="53"/>
      <c r="W18" s="10" t="s">
        <v>7</v>
      </c>
      <c r="X18" s="24">
        <f>IF(AND(Q18&lt;&gt;"o",Q18&lt;&gt;"o2",Q18&lt;&gt;"o3"),M18,0)</f>
        <v>0.02</v>
      </c>
    </row>
    <row r="19" spans="1:24" s="10" customFormat="1" ht="20.25" customHeight="1" x14ac:dyDescent="0.2">
      <c r="A19" s="9"/>
      <c r="B19" s="51" t="str">
        <f t="shared" si="0"/>
        <v>Salz</v>
      </c>
      <c r="C19" s="57">
        <f t="shared" si="1"/>
        <v>0.13</v>
      </c>
      <c r="D19" s="55" t="str">
        <f t="shared" si="2"/>
        <v>kg</v>
      </c>
      <c r="E19" s="54">
        <f t="shared" si="3"/>
        <v>0.13</v>
      </c>
      <c r="F19" s="54">
        <f t="shared" si="3"/>
        <v>0.26</v>
      </c>
      <c r="G19" s="54">
        <f t="shared" si="3"/>
        <v>0.39</v>
      </c>
      <c r="H19" s="9"/>
      <c r="I19" s="11"/>
      <c r="J19" s="37" t="str">
        <f t="shared" si="5"/>
        <v>X</v>
      </c>
      <c r="K19" s="61" t="s">
        <v>63</v>
      </c>
      <c r="L19" s="45" t="s">
        <v>71</v>
      </c>
      <c r="M19" s="46">
        <v>0.13</v>
      </c>
      <c r="N19" s="11"/>
      <c r="O19" s="47" t="s">
        <v>7</v>
      </c>
      <c r="P19" s="11"/>
      <c r="Q19" s="48"/>
      <c r="R19" s="11"/>
      <c r="S19" s="45"/>
      <c r="T19" s="53"/>
      <c r="W19" s="10" t="s">
        <v>7</v>
      </c>
      <c r="X19" s="24">
        <f t="shared" si="4"/>
        <v>0.13</v>
      </c>
    </row>
    <row r="20" spans="1:24" s="10" customFormat="1" ht="20.25" customHeight="1" x14ac:dyDescent="0.2">
      <c r="A20" s="9"/>
      <c r="B20" s="51" t="str">
        <f t="shared" si="0"/>
        <v>Honig / Zucker</v>
      </c>
      <c r="C20" s="57">
        <f t="shared" si="1"/>
        <v>0.2</v>
      </c>
      <c r="D20" s="55" t="str">
        <f t="shared" si="2"/>
        <v>kg</v>
      </c>
      <c r="E20" s="54">
        <f t="shared" si="3"/>
        <v>0.2</v>
      </c>
      <c r="F20" s="54">
        <f t="shared" si="3"/>
        <v>0.4</v>
      </c>
      <c r="G20" s="54">
        <f t="shared" si="3"/>
        <v>0.60000000000000009</v>
      </c>
      <c r="H20" s="9"/>
      <c r="I20" s="11"/>
      <c r="J20" s="37" t="str">
        <f>IF(L20&lt;&gt;"","X","")</f>
        <v>X</v>
      </c>
      <c r="K20" s="61" t="s">
        <v>63</v>
      </c>
      <c r="L20" s="45" t="s">
        <v>72</v>
      </c>
      <c r="M20" s="46">
        <v>0.2</v>
      </c>
      <c r="N20" s="11"/>
      <c r="O20" s="47" t="s">
        <v>7</v>
      </c>
      <c r="P20" s="11"/>
      <c r="Q20" s="48"/>
      <c r="R20" s="11"/>
      <c r="S20" s="45"/>
      <c r="T20" s="53"/>
      <c r="W20" s="10" t="s">
        <v>7</v>
      </c>
      <c r="X20" s="24">
        <f t="shared" si="4"/>
        <v>0.2</v>
      </c>
    </row>
    <row r="21" spans="1:24" s="10" customFormat="1" ht="20.25" customHeight="1" x14ac:dyDescent="0.2">
      <c r="A21" s="9"/>
      <c r="B21" s="51" t="str">
        <f>IF(L21="","",IF(OR(Q21="U",Q21="O2"),"     "&amp;L21,IF(OR(Q21="U2",Q21="O3"),"         "&amp;L21,IF(Q21="U3","            "&amp;L21,L21))))</f>
        <v>Butter</v>
      </c>
      <c r="C21" s="57">
        <f>IF(AND(L21&lt;&gt;"",M21&lt;&gt;""),M21,"")</f>
        <v>0.5</v>
      </c>
      <c r="D21" s="55" t="str">
        <f>IF(AND(O21&lt;&gt;"",M21&lt;&gt;""),$O21,"")</f>
        <v>kg</v>
      </c>
      <c r="E21" s="54">
        <f t="shared" si="3"/>
        <v>0.5</v>
      </c>
      <c r="F21" s="54">
        <f t="shared" si="3"/>
        <v>1</v>
      </c>
      <c r="G21" s="54">
        <f t="shared" si="3"/>
        <v>1.5</v>
      </c>
      <c r="H21" s="9"/>
      <c r="I21" s="11"/>
      <c r="J21" s="37" t="str">
        <f>IF(L21&lt;&gt;"","X","")</f>
        <v>X</v>
      </c>
      <c r="K21" s="61" t="s">
        <v>63</v>
      </c>
      <c r="L21" s="45" t="s">
        <v>74</v>
      </c>
      <c r="M21" s="46">
        <v>0.5</v>
      </c>
      <c r="N21" s="11"/>
      <c r="O21" s="47" t="s">
        <v>7</v>
      </c>
      <c r="P21" s="11"/>
      <c r="Q21" s="48"/>
      <c r="R21" s="11"/>
      <c r="S21" s="45"/>
      <c r="T21" s="53"/>
      <c r="W21" s="10" t="s">
        <v>7</v>
      </c>
      <c r="X21" s="24">
        <f>IF(AND(Q21&lt;&gt;"o",Q21&lt;&gt;"o2",Q21&lt;&gt;"o3"),M21,0)</f>
        <v>0.5</v>
      </c>
    </row>
    <row r="22" spans="1:24" s="10" customFormat="1" ht="20.25" customHeight="1" x14ac:dyDescent="0.2">
      <c r="A22" s="9"/>
      <c r="B22" s="51" t="str">
        <f>IF(L22="","",IF(OR(Q22="U",Q22="O2"),"     "&amp;L22,IF(OR(Q22="U2",Q22="O3"),"         "&amp;L22,IF(Q22="U3","            "&amp;L22,L22))))</f>
        <v>Hefe (nach Führung)</v>
      </c>
      <c r="C22" s="57">
        <f>IF(AND(L22&lt;&gt;"",M22&lt;&gt;""),M22,"")</f>
        <v>0.25</v>
      </c>
      <c r="D22" s="55" t="str">
        <f>IF(AND(O22&lt;&gt;"",M22&lt;&gt;""),$O22,"")</f>
        <v>kg</v>
      </c>
      <c r="E22" s="54">
        <f t="shared" si="3"/>
        <v>0.25</v>
      </c>
      <c r="F22" s="54">
        <f t="shared" si="3"/>
        <v>0.5</v>
      </c>
      <c r="G22" s="54">
        <f t="shared" si="3"/>
        <v>0.75</v>
      </c>
      <c r="H22" s="9"/>
      <c r="I22" s="11"/>
      <c r="J22" s="37" t="str">
        <f>IF(L22&lt;&gt;"","X","")</f>
        <v>X</v>
      </c>
      <c r="K22" s="61" t="s">
        <v>63</v>
      </c>
      <c r="L22" s="45" t="s">
        <v>84</v>
      </c>
      <c r="M22" s="46">
        <v>0.25</v>
      </c>
      <c r="N22" s="11"/>
      <c r="O22" s="47" t="s">
        <v>7</v>
      </c>
      <c r="P22" s="11"/>
      <c r="Q22" s="48"/>
      <c r="R22" s="11"/>
      <c r="S22" s="45"/>
      <c r="T22" s="53"/>
      <c r="W22" s="10" t="s">
        <v>7</v>
      </c>
      <c r="X22" s="24">
        <f>IF(AND(Q22&lt;&gt;"o",Q22&lt;&gt;"o2",Q22&lt;&gt;"o3"),M22,0)</f>
        <v>0.25</v>
      </c>
    </row>
    <row r="23" spans="1:24" s="10" customFormat="1" ht="20.25" customHeight="1" x14ac:dyDescent="0.2">
      <c r="A23" s="9"/>
      <c r="B23" s="56" t="str">
        <f>IF(L23="","",IF(OR(Q23="U",Q23="O2"),"     "&amp;L23,IF(OR(Q23="U2",Q23="O3"),"         "&amp;L23,IF(Q23="U3","            "&amp;L23,L23))))</f>
        <v>Buttermilch</v>
      </c>
      <c r="C23" s="57">
        <f>IF(AND(L23&lt;&gt;"",M23&lt;&gt;""),M23,"")</f>
        <v>2</v>
      </c>
      <c r="D23" s="55" t="str">
        <f>IF(AND(O23&lt;&gt;"",M23&lt;&gt;""),$O23,"")</f>
        <v>kg</v>
      </c>
      <c r="E23" s="54">
        <f t="shared" si="3"/>
        <v>2</v>
      </c>
      <c r="F23" s="54">
        <f t="shared" si="3"/>
        <v>4</v>
      </c>
      <c r="G23" s="54">
        <f t="shared" si="3"/>
        <v>6</v>
      </c>
      <c r="H23" s="9"/>
      <c r="I23" s="11"/>
      <c r="J23" s="37" t="str">
        <f>IF(L23&lt;&gt;"","X","")</f>
        <v>X</v>
      </c>
      <c r="K23" s="61" t="s">
        <v>63</v>
      </c>
      <c r="L23" s="45" t="s">
        <v>73</v>
      </c>
      <c r="M23" s="46">
        <v>2</v>
      </c>
      <c r="N23" s="11"/>
      <c r="O23" s="47" t="s">
        <v>7</v>
      </c>
      <c r="P23" s="11"/>
      <c r="Q23" s="48"/>
      <c r="R23" s="11"/>
      <c r="S23" s="45"/>
      <c r="T23" s="53"/>
      <c r="W23" s="10" t="s">
        <v>7</v>
      </c>
      <c r="X23" s="24">
        <f>IF(AND(Q23&lt;&gt;"o",Q23&lt;&gt;"o2",Q23&lt;&gt;"o3"),M23,0)</f>
        <v>2</v>
      </c>
    </row>
    <row r="24" spans="1:24" s="10" customFormat="1" ht="20.25" customHeight="1" x14ac:dyDescent="0.2">
      <c r="A24" s="9"/>
      <c r="B24" s="51" t="str">
        <f t="shared" si="0"/>
        <v>Wasser ca.</v>
      </c>
      <c r="C24" s="57">
        <f t="shared" ref="C24:C30" si="6">IF(AND(L24&lt;&gt;"",M24&lt;&gt;""),M24,"")</f>
        <v>2</v>
      </c>
      <c r="D24" s="55" t="str">
        <f t="shared" ref="D24:D30" si="7">IF(AND(O24&lt;&gt;"",M24&lt;&gt;""),$O24,"")</f>
        <v>kg</v>
      </c>
      <c r="E24" s="54">
        <f t="shared" si="3"/>
        <v>2</v>
      </c>
      <c r="F24" s="54">
        <f t="shared" si="3"/>
        <v>4</v>
      </c>
      <c r="G24" s="54">
        <f t="shared" si="3"/>
        <v>6</v>
      </c>
      <c r="H24" s="9"/>
      <c r="I24" s="11"/>
      <c r="J24" s="37" t="str">
        <f t="shared" si="5"/>
        <v>X</v>
      </c>
      <c r="K24" s="61" t="s">
        <v>63</v>
      </c>
      <c r="L24" s="45" t="s">
        <v>75</v>
      </c>
      <c r="M24" s="46">
        <v>2</v>
      </c>
      <c r="N24" s="11"/>
      <c r="O24" s="47" t="s">
        <v>7</v>
      </c>
      <c r="P24" s="11"/>
      <c r="Q24" s="48"/>
      <c r="R24" s="11"/>
      <c r="S24" s="45"/>
      <c r="T24" s="53"/>
      <c r="W24" s="10" t="s">
        <v>7</v>
      </c>
      <c r="X24" s="24">
        <f t="shared" si="4"/>
        <v>2</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42049.931236226854</v>
      </c>
      <c r="C46" s="16">
        <f>IF(O46&gt;0,"",X46)</f>
        <v>17.7</v>
      </c>
      <c r="D46" s="70"/>
      <c r="E46" s="72">
        <f>IF($O$46&gt;0,"-----",IF($L$5&lt;&gt;"",$L$5*E10,E10*$C$46))</f>
        <v>17.7</v>
      </c>
      <c r="F46" s="72">
        <f>IF($O$46&gt;0,"-----",IF($L$5&lt;&gt;"",$L$5*F10,F10*$C$46))</f>
        <v>35.4</v>
      </c>
      <c r="G46" s="72">
        <f>IF($O$46&gt;0,"-----",IF($L$5&lt;&gt;"",$L$5*G10,G10*$C$46))</f>
        <v>53.099999999999994</v>
      </c>
      <c r="H46"/>
      <c r="I46" s="4"/>
      <c r="J46" s="38" t="s">
        <v>30</v>
      </c>
      <c r="K46" s="14"/>
      <c r="L46" s="14"/>
      <c r="M46" s="14"/>
      <c r="N46" s="14"/>
      <c r="O46" s="76">
        <f>COUNTIF(O12:O43,"=St.")</f>
        <v>0</v>
      </c>
      <c r="P46" s="14"/>
      <c r="Q46" s="14"/>
      <c r="R46" s="2"/>
      <c r="X46" s="25">
        <f>SUM(X11:X45)</f>
        <v>17.7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39.75" customHeight="1" x14ac:dyDescent="0.25">
      <c r="A54" s="23"/>
      <c r="B54" s="88" t="s">
        <v>88</v>
      </c>
      <c r="C54" s="89"/>
      <c r="D54" s="89"/>
      <c r="E54" s="89"/>
      <c r="F54" s="89"/>
      <c r="G54" s="90"/>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77.25" customHeight="1" x14ac:dyDescent="0.25">
      <c r="A62" s="34"/>
      <c r="B62" s="33" t="s">
        <v>12</v>
      </c>
      <c r="C62" s="80" t="s">
        <v>85</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86</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83</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79</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80</v>
      </c>
      <c r="D83" s="81"/>
      <c r="E83" s="81"/>
      <c r="F83" s="81"/>
      <c r="G83" s="82"/>
      <c r="H83" s="23"/>
      <c r="I83" s="23"/>
      <c r="J83" s="38" t="str">
        <f>IF(C83&lt;&gt;"","X","")</f>
        <v>X</v>
      </c>
      <c r="K83" s="23"/>
      <c r="L83" s="23"/>
      <c r="M83" s="23"/>
      <c r="N83" s="23"/>
      <c r="O83" s="23"/>
      <c r="P83" s="23"/>
      <c r="Q83" s="23"/>
      <c r="R83" s="23"/>
    </row>
    <row r="84" spans="1:18" s="26" customFormat="1" ht="18.75" hidden="1" customHeight="1" x14ac:dyDescent="0.25">
      <c r="A84" s="34"/>
      <c r="B84" s="33" t="s">
        <v>9</v>
      </c>
      <c r="C84" s="80"/>
      <c r="D84" s="81"/>
      <c r="E84" s="81"/>
      <c r="F84" s="81"/>
      <c r="G84" s="82"/>
      <c r="H84" s="23"/>
      <c r="I84" s="23"/>
      <c r="J84" s="38" t="str">
        <f>IF(C84&lt;&gt;"","X","")</f>
        <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0" t="s">
        <v>89</v>
      </c>
      <c r="D92" s="81"/>
      <c r="E92" s="81"/>
      <c r="F92" s="81"/>
      <c r="G92" s="82"/>
      <c r="H92" s="23"/>
      <c r="I92" s="23"/>
      <c r="J92" s="38" t="str">
        <f>IF(C92&lt;&gt;"","X","")</f>
        <v>X</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41.25" customHeight="1" x14ac:dyDescent="0.25">
      <c r="A104" s="34"/>
      <c r="B104" s="33" t="s">
        <v>39</v>
      </c>
      <c r="C104" s="80" t="s">
        <v>81</v>
      </c>
      <c r="D104" s="81"/>
      <c r="E104" s="81"/>
      <c r="F104" s="81"/>
      <c r="G104" s="82"/>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4" t="s">
        <v>87</v>
      </c>
      <c r="C117" s="85"/>
      <c r="D117" s="85"/>
      <c r="E117" s="85"/>
      <c r="F117" s="85"/>
      <c r="G117" s="86"/>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9" priority="3" stopIfTrue="1">
      <formula>$Q45="u"</formula>
    </cfRule>
  </conditionalFormatting>
  <conditionalFormatting sqref="B44">
    <cfRule type="expression" dxfId="8" priority="8" stopIfTrue="1">
      <formula>$Q44="u"</formula>
    </cfRule>
  </conditionalFormatting>
  <conditionalFormatting sqref="M11:T11 J46:Q49 J7:K17 L15:N17 J50:J117 L7:L11 M7:Q10 J44:S44 U44:AM44 J45:T45 T25:T44 S25:S43 S12:T24 P15:Q43 J18:N43">
    <cfRule type="expression" dxfId="7" priority="4" stopIfTrue="1">
      <formula>#REF!&lt;&gt;""</formula>
    </cfRule>
  </conditionalFormatting>
  <conditionalFormatting sqref="B12:G43">
    <cfRule type="expression" dxfId="6" priority="10" stopIfTrue="1">
      <formula>OR($Q12="u",$Q12="o2")</formula>
    </cfRule>
    <cfRule type="expression" dxfId="5" priority="11" stopIfTrue="1">
      <formula>OR($Q12="u2",$Q12="o3")</formula>
    </cfRule>
    <cfRule type="expression" dxfId="4" priority="12" stopIfTrue="1">
      <formula>$Q12="u3"</formula>
    </cfRule>
  </conditionalFormatting>
  <conditionalFormatting sqref="O15:O43">
    <cfRule type="expression" dxfId="3" priority="6" stopIfTrue="1">
      <formula>#REF!&lt;&gt;""</formula>
    </cfRule>
  </conditionalFormatting>
  <conditionalFormatting sqref="B10">
    <cfRule type="cellIs" dxfId="2" priority="5" stopIfTrue="1" operator="equal">
      <formula>0</formula>
    </cfRule>
  </conditionalFormatting>
  <conditionalFormatting sqref="L12:N14 P12:Q14">
    <cfRule type="expression" dxfId="1" priority="1" stopIfTrue="1">
      <formula>#REF!&lt;&gt;""</formula>
    </cfRule>
  </conditionalFormatting>
  <conditionalFormatting sqref="O12:O14">
    <cfRule type="expression" dxfId="0" priority="2" stopIfTrue="1">
      <formula>#REF!&lt;&gt;""</formula>
    </cfRule>
  </conditionalFormatting>
  <dataValidations count="2">
    <dataValidation type="list" allowBlank="1" showErrorMessage="1" sqref="O12:O21 O22:O43">
      <formula1>"kg,ltr,St."</formula1>
    </dataValidation>
    <dataValidation type="list" allowBlank="1" showInputMessage="1" showErrorMessage="1" sqref="Q12:Q21 Q2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2015-02-14T21:21:08Z</dcterms:modified>
</cp:coreProperties>
</file>