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6"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32" i="2"/>
  <c r="X12" i="2"/>
  <c r="X13" i="2"/>
  <c r="X14" i="2"/>
  <c r="X15" i="2"/>
  <c r="X16" i="2"/>
  <c r="X17" i="2"/>
  <c r="X25" i="2"/>
  <c r="X18" i="2"/>
  <c r="X19" i="2"/>
  <c r="X20" i="2"/>
  <c r="X22" i="2"/>
  <c r="X23" i="2"/>
  <c r="X21" i="2"/>
  <c r="X26" i="2"/>
  <c r="X27" i="2"/>
  <c r="X28" i="2"/>
  <c r="X29" i="2"/>
  <c r="X30" i="2"/>
  <c r="X31" i="2"/>
  <c r="X33" i="2"/>
  <c r="X34" i="2"/>
  <c r="X35" i="2"/>
  <c r="X36" i="2"/>
  <c r="X37" i="2"/>
  <c r="X38" i="2"/>
  <c r="X39" i="2"/>
  <c r="X40" i="2"/>
  <c r="X41" i="2"/>
  <c r="X42" i="2"/>
  <c r="X43" i="2"/>
  <c r="X24" i="2"/>
  <c r="C20" i="2"/>
  <c r="D20" i="2"/>
  <c r="C22" i="2"/>
  <c r="D22" i="2"/>
  <c r="C23" i="2"/>
  <c r="D23" i="2"/>
  <c r="C21" i="2"/>
  <c r="D21" i="2"/>
  <c r="C24" i="2"/>
  <c r="D24" i="2"/>
  <c r="C26" i="2"/>
  <c r="D26" i="2"/>
  <c r="C27" i="2"/>
  <c r="D27" i="2"/>
  <c r="C28" i="2"/>
  <c r="D28" i="2"/>
  <c r="C29" i="2"/>
  <c r="D29" i="2"/>
  <c r="C30" i="2"/>
  <c r="D30" i="2"/>
  <c r="C31" i="2"/>
  <c r="D31" i="2"/>
  <c r="C33" i="2"/>
  <c r="D33" i="2"/>
  <c r="C34" i="2"/>
  <c r="D34" i="2"/>
  <c r="C35" i="2"/>
  <c r="D35" i="2"/>
  <c r="C36" i="2"/>
  <c r="D36" i="2"/>
  <c r="C37" i="2"/>
  <c r="D37" i="2"/>
  <c r="C38" i="2"/>
  <c r="D38" i="2"/>
  <c r="C39" i="2"/>
  <c r="D39" i="2"/>
  <c r="C40" i="2"/>
  <c r="D40" i="2"/>
  <c r="C41" i="2"/>
  <c r="D41" i="2"/>
  <c r="C42" i="2"/>
  <c r="D42" i="2"/>
  <c r="C43" i="2"/>
  <c r="D43" i="2"/>
  <c r="C32" i="2"/>
  <c r="D32" i="2"/>
  <c r="C12" i="2"/>
  <c r="D12" i="2"/>
  <c r="C13" i="2"/>
  <c r="D13" i="2"/>
  <c r="C14" i="2"/>
  <c r="D14" i="2"/>
  <c r="C15" i="2"/>
  <c r="D15" i="2"/>
  <c r="C16" i="2"/>
  <c r="D16" i="2"/>
  <c r="C17" i="2"/>
  <c r="D17" i="2"/>
  <c r="C25" i="2"/>
  <c r="D25" i="2"/>
  <c r="C18" i="2"/>
  <c r="D18" i="2"/>
  <c r="E47" i="2"/>
  <c r="O46" i="2"/>
  <c r="F47" i="2"/>
  <c r="G47" i="2"/>
  <c r="C19" i="2"/>
  <c r="B27" i="2"/>
  <c r="B28" i="2"/>
  <c r="B29" i="2"/>
  <c r="B30" i="2"/>
  <c r="B31" i="2"/>
  <c r="B33" i="2"/>
  <c r="B34" i="2"/>
  <c r="B35" i="2"/>
  <c r="B36" i="2"/>
  <c r="B37" i="2"/>
  <c r="B38" i="2"/>
  <c r="B39" i="2"/>
  <c r="B40" i="2"/>
  <c r="B41" i="2"/>
  <c r="B42" i="2"/>
  <c r="B43" i="2"/>
  <c r="B32" i="2"/>
  <c r="B12" i="2"/>
  <c r="B13" i="2"/>
  <c r="B14" i="2"/>
  <c r="B15" i="2"/>
  <c r="B16" i="2"/>
  <c r="B17" i="2"/>
  <c r="B25" i="2"/>
  <c r="B18" i="2"/>
  <c r="B19" i="2"/>
  <c r="B20" i="2"/>
  <c r="B22" i="2"/>
  <c r="B23" i="2"/>
  <c r="B21" i="2"/>
  <c r="B24" i="2"/>
  <c r="B26" i="2"/>
  <c r="B46" i="2"/>
  <c r="J44" i="2"/>
  <c r="AL44" i="2"/>
  <c r="AJ44" i="2" s="1"/>
  <c r="AH44" i="2" s="1"/>
  <c r="AF44" i="2" s="1"/>
  <c r="AD44" i="2" s="1"/>
  <c r="AB44" i="2" s="1"/>
  <c r="Z44" i="2" s="1"/>
  <c r="X44" i="2" s="1"/>
  <c r="V44" i="2" s="1"/>
  <c r="AM44" i="2"/>
  <c r="AK44" i="2"/>
  <c r="AI44" i="2" s="1"/>
  <c r="AG44" i="2" s="1"/>
  <c r="AE44" i="2" s="1"/>
  <c r="AC44" i="2" s="1"/>
  <c r="AA44" i="2" s="1"/>
  <c r="Y44" i="2" s="1"/>
  <c r="W44" i="2" s="1"/>
  <c r="U44" i="2" s="1"/>
  <c r="J12" i="2"/>
  <c r="J13" i="2"/>
  <c r="J14" i="2"/>
  <c r="J15" i="2"/>
  <c r="J16" i="2"/>
  <c r="J17" i="2"/>
  <c r="J25" i="2"/>
  <c r="D19" i="2"/>
  <c r="J19" i="2"/>
  <c r="J20" i="2"/>
  <c r="J22" i="2"/>
  <c r="J23" i="2"/>
  <c r="J21" i="2"/>
  <c r="J29" i="2"/>
  <c r="J30" i="2"/>
  <c r="J31" i="2"/>
  <c r="J33" i="2"/>
  <c r="J34" i="2"/>
  <c r="J35" i="2"/>
  <c r="J24" i="2"/>
  <c r="J36" i="2"/>
  <c r="J37" i="2"/>
  <c r="J18" i="2"/>
  <c r="J26" i="2"/>
  <c r="J27" i="2"/>
  <c r="J28" i="2"/>
  <c r="J38" i="2"/>
  <c r="J39" i="2"/>
  <c r="J40" i="2"/>
  <c r="J41" i="2"/>
  <c r="J42" i="2"/>
  <c r="J43" i="2"/>
  <c r="J59" i="2"/>
  <c r="J64" i="2"/>
  <c r="J68" i="2"/>
  <c r="J67" i="2"/>
  <c r="J66" i="2" s="1"/>
  <c r="J69" i="2" s="1"/>
  <c r="J32" i="2"/>
  <c r="B10" i="2"/>
  <c r="E12" i="2" l="1"/>
  <c r="J86" i="2"/>
  <c r="J90" i="2" s="1"/>
  <c r="J97" i="2"/>
  <c r="J100" i="2" s="1"/>
  <c r="F38" i="2"/>
  <c r="G43" i="2"/>
  <c r="F20" i="2"/>
  <c r="J101" i="2"/>
  <c r="J106" i="2" s="1"/>
  <c r="J91" i="2"/>
  <c r="J96" i="2" s="1"/>
  <c r="J110" i="2"/>
  <c r="J115" i="2" s="1"/>
  <c r="J75" i="2"/>
  <c r="J79" i="2" s="1"/>
  <c r="J80" i="2"/>
  <c r="J85" i="2" s="1"/>
  <c r="E37" i="2"/>
  <c r="E41" i="2"/>
  <c r="F42" i="2"/>
  <c r="G39" i="2"/>
  <c r="X46" i="2"/>
  <c r="C46" i="2" s="1"/>
  <c r="F46" i="2" s="1"/>
  <c r="F34" i="2"/>
  <c r="G30" i="2"/>
  <c r="E28" i="2"/>
  <c r="F24" i="2"/>
  <c r="G22" i="2"/>
  <c r="F18" i="2"/>
  <c r="F15" i="2"/>
  <c r="G20" i="2"/>
  <c r="E20" i="2"/>
  <c r="G42" i="2"/>
  <c r="F41" i="2"/>
  <c r="E40" i="2"/>
  <c r="G38" i="2"/>
  <c r="F37" i="2"/>
  <c r="E36" i="2"/>
  <c r="G34" i="2"/>
  <c r="F33" i="2"/>
  <c r="E31" i="2"/>
  <c r="G29" i="2"/>
  <c r="F28" i="2"/>
  <c r="E27" i="2"/>
  <c r="G24" i="2"/>
  <c r="F21" i="2"/>
  <c r="E23" i="2"/>
  <c r="G19" i="2"/>
  <c r="G18" i="2"/>
  <c r="F25" i="2"/>
  <c r="E17" i="2"/>
  <c r="G15" i="2"/>
  <c r="F14" i="2"/>
  <c r="E13" i="2"/>
  <c r="G32" i="2"/>
  <c r="E32" i="2"/>
  <c r="G35" i="2"/>
  <c r="E33" i="2"/>
  <c r="F29" i="2"/>
  <c r="G26" i="2"/>
  <c r="E21" i="2"/>
  <c r="F19" i="2"/>
  <c r="E25" i="2"/>
  <c r="G16" i="2"/>
  <c r="E14" i="2"/>
  <c r="G12" i="2"/>
  <c r="F43" i="2"/>
  <c r="E42" i="2"/>
  <c r="G40" i="2"/>
  <c r="F39" i="2"/>
  <c r="E38" i="2"/>
  <c r="G36" i="2"/>
  <c r="F35" i="2"/>
  <c r="E34" i="2"/>
  <c r="G31" i="2"/>
  <c r="F30" i="2"/>
  <c r="E29" i="2"/>
  <c r="G27" i="2"/>
  <c r="F26" i="2"/>
  <c r="E24" i="2"/>
  <c r="G23" i="2"/>
  <c r="F22" i="2"/>
  <c r="E19" i="2"/>
  <c r="E18" i="2"/>
  <c r="G17" i="2"/>
  <c r="F16" i="2"/>
  <c r="E15" i="2"/>
  <c r="G13" i="2"/>
  <c r="F12" i="2"/>
  <c r="F32" i="2"/>
  <c r="E43" i="2"/>
  <c r="G41" i="2"/>
  <c r="F40" i="2"/>
  <c r="E39" i="2"/>
  <c r="G37" i="2"/>
  <c r="F36" i="2"/>
  <c r="E35" i="2"/>
  <c r="G33" i="2"/>
  <c r="F31" i="2"/>
  <c r="E30" i="2"/>
  <c r="G28" i="2"/>
  <c r="F27" i="2"/>
  <c r="E26" i="2"/>
  <c r="G21" i="2"/>
  <c r="F23" i="2"/>
  <c r="E22" i="2"/>
  <c r="G25" i="2"/>
  <c r="F17" i="2"/>
  <c r="E16" i="2"/>
  <c r="G14" i="2"/>
  <c r="F13"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<sst xmlns="http://schemas.openxmlformats.org/spreadsheetml/2006/main" count="205" uniqueCount="97">
  <si>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</si>
  <si>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</si>
  <si>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</si>
  <si>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</si>
  <si>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</si>
  <si>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</si>
  <si>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</si>
  <si>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</si>
  <si>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</si>
  <si>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</si>
  <si>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</si>
  <si>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</si>
  <si>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</si>
  <si>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</si>
  <si>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</si>
  <si>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</si>
  <si>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</si>
  <si>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</si>
  <si>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</si>
  <si>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</si>
  <si>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</si>
  <si>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</si>
  <si>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</si>
  <si>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</si>
  <si>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</si>
  <si>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</si>
  <si>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</si>
  <si>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</si>
  <si>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</si>
  <si>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</si>
  <si>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</si>
  <si>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</si>
  <si>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</si>
  <si>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</si>
  <si>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</si>
  <si>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</si>
  <si>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</si>
  <si>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</si>
  <si>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</si>
  <si>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</si>
  <si>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</si>
  <si>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</si>
  <si>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</si>
  <si>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</si>
  <si>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</si>
  <si>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</si>
  <si>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</si>
  <si>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</si>
  <si>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</si>
  <si>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</si>
  <si>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</si>
  <si>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</si>
  <si>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</si>
  <si>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</si>
  <si>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</si>
  <si>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</si>
  <si>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</si>
  <si>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</si>
  <si>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</si>
  <si>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</si>
  <si>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</si>
  <si>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</si>
  <si>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</si>
  <si>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</si>
  <si>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</si>
  <si>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</si>
  <si>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</si>
  <si>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</si>
  <si>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Salz</t>
  </si>
  <si>
    <t>Hefeteigpaste</t>
  </si>
  <si>
    <t>Butter</t>
  </si>
  <si>
    <t>Zucker</t>
  </si>
  <si>
    <t>Invertzuckersirup</t>
  </si>
  <si>
    <t>Weizenmehl Type 550</t>
  </si>
  <si>
    <t>Eigelb</t>
  </si>
  <si>
    <t>Vollei</t>
  </si>
  <si>
    <t>20 Minuten</t>
  </si>
  <si>
    <t>Hefe (nach Führung)</t>
  </si>
  <si>
    <t>Wasser ca.</t>
  </si>
  <si>
    <t>Stabil 100 (Sekowa)</t>
  </si>
  <si>
    <t>Goldika 50 / Bio-Profi 50</t>
  </si>
  <si>
    <t>8 Minuten (nach Knetertyp)</t>
  </si>
  <si>
    <t>4 Minuten (entsprechend auskneten)</t>
  </si>
  <si>
    <t>26°C</t>
  </si>
  <si>
    <t>sehr locker und dennoch stabil und saftig</t>
  </si>
  <si>
    <t>Mehlbrühstück TA500</t>
  </si>
  <si>
    <t>Dinkel- / Weizenmehl Type</t>
  </si>
  <si>
    <t>Wasser kochend</t>
  </si>
  <si>
    <t>Zitrone (nach Geschmack)</t>
  </si>
  <si>
    <t>Vanille (nach Geschmack)</t>
  </si>
  <si>
    <t>Mehl und Salz in der Anschlagmaschine mit der 4-fachen Menge an Wasser überbrühen und mit mittlerem Besen 5 Minuten glatt laufen lassen (Schnellgang).</t>
  </si>
  <si>
    <t>betriebsüblich</t>
  </si>
  <si>
    <t xml:space="preserve">Mögliche Variationen:
- Anpassen des Zucker- und des Butteranteils, je nach gewünschter Krumenbeschaffenheit. Verwendung von bis zu 100% der Süße als Invertzuckersirup oder Glucosesirup, was die Frischhaltung nochmal verbessert.
- Verwendung vom 200 bis 400g Milchpulver
</t>
  </si>
  <si>
    <t>wenn gewünscht etwas kürzer als gewohnt, da die Krume auch bei etwas helleren Gebäcken schon stabil ist.</t>
  </si>
  <si>
    <t>Die Hefeteigpaste wird zur rationelleren Herstellung für bis zu 2 Wochen vorbereitet und kühl gelagert.
Wassermenge beim ersten Backversuch vorsichtig an die benötigte Menge herantasten.</t>
  </si>
  <si>
    <t>bis zu 3 Tage in der Kühlung</t>
  </si>
  <si>
    <t>Butterkuchen-Teig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</si>
</sst>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3"/>
      <c r="C3" s="90" t="s">
        <v>96</v>
      </c>
      <c r="D3" s="91"/>
      <c r="E3" s="91"/>
      <c r="F3" s="91"/>
      <c r="G3" s="92"/>
      <c r="L3" s="82" t="s">
        <v>32</v>
      </c>
      <c r="M3" s="82"/>
      <c r="O3" s="75">
        <v>10</v>
      </c>
      <c r="Q3" s="35" t="s">
        <v>35</v>
      </c>
    </row>
    <row r="4" spans="1:24" ht="5.25" customHeight="1" x14ac:dyDescent="0.2">
      <c r="A4" s="36"/>
      <c r="B4" s="93"/>
    </row>
    <row r="5" spans="1:24" ht="24.75" customHeight="1" x14ac:dyDescent="0.2">
      <c r="A5" s="36"/>
      <c r="B5" s="93"/>
      <c r="C5" s="94" t="s">
        <v>84</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7" t="s">
        <v>1</v>
      </c>
      <c r="M7" s="87" t="s">
        <v>2</v>
      </c>
      <c r="N7" s="4"/>
      <c r="O7" s="87" t="s">
        <v>3</v>
      </c>
      <c r="P7" s="4"/>
      <c r="Q7" s="87" t="s">
        <v>4</v>
      </c>
      <c r="R7" s="4"/>
      <c r="S7" s="86" t="s">
        <v>10</v>
      </c>
    </row>
    <row r="8" spans="1:24" ht="5.25" customHeight="1" thickBot="1" x14ac:dyDescent="0.25">
      <c r="A8"/>
      <c r="B8"/>
      <c r="C8"/>
      <c r="D8"/>
      <c r="E8"/>
      <c r="F8"/>
      <c r="G8"/>
      <c r="H8"/>
      <c r="I8" s="4"/>
      <c r="J8" s="4"/>
      <c r="K8" s="4"/>
      <c r="L8" s="87"/>
      <c r="M8" s="87"/>
      <c r="N8" s="4"/>
      <c r="O8" s="87"/>
      <c r="P8" s="4"/>
      <c r="Q8" s="87"/>
      <c r="R8" s="4"/>
      <c r="S8" s="86"/>
    </row>
    <row r="9" spans="1:24" ht="5.25" customHeight="1" x14ac:dyDescent="0.2">
      <c r="A9"/>
      <c r="B9"/>
      <c r="C9"/>
      <c r="D9" s="5"/>
      <c r="E9" s="66"/>
      <c r="F9" s="66"/>
      <c r="G9" s="68"/>
      <c r="H9"/>
      <c r="I9" s="4"/>
      <c r="J9" s="4"/>
      <c r="K9" s="4"/>
      <c r="L9" s="87"/>
      <c r="M9" s="87"/>
      <c r="N9" s="4"/>
      <c r="O9" s="87"/>
      <c r="P9" s="4"/>
      <c r="Q9" s="87"/>
      <c r="R9" s="4"/>
      <c r="S9" s="86"/>
    </row>
    <row r="10" spans="1:24" ht="21" customHeight="1" thickBot="1" x14ac:dyDescent="0.25">
      <c r="A10"/>
      <c r="B10" s="6">
        <f>L5</f>
        <v>0</v>
      </c>
      <c r="C10" s="31" t="s">
        <v>55</v>
      </c>
      <c r="D10" s="67"/>
      <c r="E10" s="69">
        <v>1</v>
      </c>
      <c r="F10" s="69">
        <v>2</v>
      </c>
      <c r="G10" s="69">
        <v>3</v>
      </c>
      <c r="H10"/>
      <c r="I10" s="4"/>
      <c r="J10" s="7" t="s">
        <v>5</v>
      </c>
      <c r="K10" s="4"/>
      <c r="L10" s="87"/>
      <c r="M10" s="87"/>
      <c r="N10" s="4"/>
      <c r="O10" s="87"/>
      <c r="P10" s="4"/>
      <c r="Q10" s="87"/>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Mehlbrühstück TA500</v>
      </c>
      <c r="C12" s="57">
        <f t="shared" ref="C12:C18" si="1">IF(AND(L12&lt;&gt;"",M12&lt;&gt;""),M12,"")</f>
        <v>1.53</v>
      </c>
      <c r="D12" s="55" t="str">
        <f t="shared" ref="D12:D18" si="2">IF(AND(O12&lt;&gt;"",M12&lt;&gt;""),$O12,"")</f>
        <v>kg</v>
      </c>
      <c r="E12" s="54">
        <f t="shared" ref="E12:G43" si="3">IF(AND($L$5&gt;0,$O$46&gt;0),"-----",IF($C12&lt;&gt;"",IF($M12&lt;$O$3,$C12*E$47,ROUND($C12*E$47,2)),""))</f>
        <v>1.53</v>
      </c>
      <c r="F12" s="54">
        <f t="shared" si="3"/>
        <v>3.06</v>
      </c>
      <c r="G12" s="54">
        <f t="shared" si="3"/>
        <v>4.59</v>
      </c>
      <c r="H12" s="9"/>
      <c r="I12" s="11"/>
      <c r="J12" s="37" t="str">
        <f t="shared" ref="J12:J43" si="4">IF(L12&lt;&gt;"","X","")</f>
        <v>X</v>
      </c>
      <c r="K12" s="61" t="s">
        <v>63</v>
      </c>
      <c r="L12" s="45" t="s">
        <v>85</v>
      </c>
      <c r="M12" s="46">
        <v>1.53</v>
      </c>
      <c r="N12" s="11"/>
      <c r="O12" s="47" t="s">
        <v>7</v>
      </c>
      <c r="P12" s="11"/>
      <c r="Q12" s="48" t="s">
        <v>66</v>
      </c>
      <c r="R12" s="11"/>
      <c r="S12" s="45"/>
      <c r="T12" s="53"/>
      <c r="W12" s="10" t="s">
        <v>7</v>
      </c>
      <c r="X12" s="24">
        <f t="shared" ref="X12:X23" si="5">IF(AND(Q12&lt;&gt;"o",Q12&lt;&gt;"o2",Q12&lt;&gt;"o3"),M12,0)</f>
        <v>0</v>
      </c>
    </row>
    <row r="13" spans="1:24" s="10" customFormat="1" ht="20.25" customHeight="1" x14ac:dyDescent="0.2">
      <c r="A13" s="9"/>
      <c r="B13" s="51" t="str">
        <f t="shared" si="0"/>
        <v xml:space="preserve">     Dinkel- / Weizenmehl Type</v>
      </c>
      <c r="C13" s="57">
        <f t="shared" si="1"/>
        <v>0.3</v>
      </c>
      <c r="D13" s="55" t="str">
        <f t="shared" si="2"/>
        <v>kg</v>
      </c>
      <c r="E13" s="54">
        <f t="shared" si="3"/>
        <v>0.3</v>
      </c>
      <c r="F13" s="54">
        <f t="shared" si="3"/>
        <v>0.6</v>
      </c>
      <c r="G13" s="54">
        <f t="shared" si="3"/>
        <v>0.89999999999999991</v>
      </c>
      <c r="H13" s="9"/>
      <c r="I13" s="11"/>
      <c r="J13" s="37" t="str">
        <f t="shared" si="4"/>
        <v>X</v>
      </c>
      <c r="K13" s="61" t="s">
        <v>63</v>
      </c>
      <c r="L13" s="45" t="s">
        <v>86</v>
      </c>
      <c r="M13" s="46">
        <v>0.3</v>
      </c>
      <c r="N13" s="11"/>
      <c r="O13" s="47" t="s">
        <v>7</v>
      </c>
      <c r="P13" s="11"/>
      <c r="Q13" s="48" t="s">
        <v>67</v>
      </c>
      <c r="R13" s="11"/>
      <c r="S13" s="45"/>
      <c r="T13" s="53"/>
      <c r="W13" s="10" t="s">
        <v>7</v>
      </c>
      <c r="X13" s="24">
        <f t="shared" si="5"/>
        <v>0.3</v>
      </c>
    </row>
    <row r="14" spans="1:24" s="10" customFormat="1" ht="20.25" customHeight="1" x14ac:dyDescent="0.2">
      <c r="A14" s="9"/>
      <c r="B14" s="51" t="str">
        <f t="shared" si="0"/>
        <v xml:space="preserve">     Wasser kochend</v>
      </c>
      <c r="C14" s="57">
        <f t="shared" si="1"/>
        <v>1.2</v>
      </c>
      <c r="D14" s="55" t="str">
        <f t="shared" si="2"/>
        <v>kg</v>
      </c>
      <c r="E14" s="54">
        <f t="shared" si="3"/>
        <v>1.2</v>
      </c>
      <c r="F14" s="54">
        <f t="shared" si="3"/>
        <v>2.4</v>
      </c>
      <c r="G14" s="54">
        <f t="shared" si="3"/>
        <v>3.5999999999999996</v>
      </c>
      <c r="H14" s="9"/>
      <c r="I14" s="11"/>
      <c r="J14" s="37" t="str">
        <f t="shared" si="4"/>
        <v>X</v>
      </c>
      <c r="K14" s="61" t="s">
        <v>63</v>
      </c>
      <c r="L14" s="45" t="s">
        <v>87</v>
      </c>
      <c r="M14" s="46">
        <v>1.2</v>
      </c>
      <c r="N14" s="11"/>
      <c r="O14" s="47" t="s">
        <v>7</v>
      </c>
      <c r="P14" s="11"/>
      <c r="Q14" s="48" t="s">
        <v>67</v>
      </c>
      <c r="R14" s="11"/>
      <c r="S14" s="45"/>
      <c r="T14" s="53"/>
      <c r="W14" s="10" t="s">
        <v>7</v>
      </c>
      <c r="X14" s="24">
        <f t="shared" si="5"/>
        <v>1.2</v>
      </c>
    </row>
    <row r="15" spans="1:24" s="10" customFormat="1" ht="20.25" customHeight="1" x14ac:dyDescent="0.2">
      <c r="A15" s="9"/>
      <c r="B15" s="51" t="str">
        <f t="shared" si="0"/>
        <v xml:space="preserve">     Salz</v>
      </c>
      <c r="C15" s="57">
        <f t="shared" si="1"/>
        <v>0.03</v>
      </c>
      <c r="D15" s="55" t="str">
        <f t="shared" si="2"/>
        <v>kg</v>
      </c>
      <c r="E15" s="54">
        <f t="shared" si="3"/>
        <v>0.03</v>
      </c>
      <c r="F15" s="54">
        <f t="shared" si="3"/>
        <v>0.06</v>
      </c>
      <c r="G15" s="54">
        <f t="shared" si="3"/>
        <v>0.09</v>
      </c>
      <c r="H15" s="9"/>
      <c r="I15" s="11"/>
      <c r="J15" s="37" t="str">
        <f t="shared" si="4"/>
        <v>X</v>
      </c>
      <c r="K15" s="61" t="s">
        <v>63</v>
      </c>
      <c r="L15" s="45" t="s">
        <v>68</v>
      </c>
      <c r="M15" s="46">
        <v>0.03</v>
      </c>
      <c r="N15" s="11"/>
      <c r="O15" s="47" t="s">
        <v>7</v>
      </c>
      <c r="P15" s="11"/>
      <c r="Q15" s="48" t="s">
        <v>67</v>
      </c>
      <c r="R15" s="11"/>
      <c r="S15" s="45"/>
      <c r="T15" s="53"/>
      <c r="W15" s="10" t="s">
        <v>7</v>
      </c>
      <c r="X15" s="24">
        <f t="shared" si="5"/>
        <v>0.03</v>
      </c>
    </row>
    <row r="16" spans="1:24" s="10" customFormat="1" ht="20.25" customHeight="1" x14ac:dyDescent="0.2">
      <c r="A16" s="9"/>
      <c r="B16" s="51" t="str">
        <f t="shared" si="0"/>
        <v>Hefeteigpaste</v>
      </c>
      <c r="C16" s="57">
        <f t="shared" si="1"/>
        <v>2.9600000000000004</v>
      </c>
      <c r="D16" s="55" t="str">
        <f t="shared" si="2"/>
        <v>kg</v>
      </c>
      <c r="E16" s="54">
        <f t="shared" si="3"/>
        <v>2.9600000000000004</v>
      </c>
      <c r="F16" s="54">
        <f t="shared" si="3"/>
        <v>5.9200000000000008</v>
      </c>
      <c r="G16" s="54">
        <f t="shared" si="3"/>
        <v>8.8800000000000008</v>
      </c>
      <c r="H16" s="9"/>
      <c r="I16" s="11"/>
      <c r="J16" s="37" t="str">
        <f t="shared" si="4"/>
        <v>X</v>
      </c>
      <c r="K16" s="61" t="s">
        <v>63</v>
      </c>
      <c r="L16" s="45" t="s">
        <v>69</v>
      </c>
      <c r="M16" s="46">
        <f>SUM(M17:M23)</f>
        <v>2.9600000000000004</v>
      </c>
      <c r="N16" s="11"/>
      <c r="O16" s="47" t="s">
        <v>7</v>
      </c>
      <c r="P16" s="11"/>
      <c r="Q16" s="48" t="s">
        <v>66</v>
      </c>
      <c r="R16" s="11"/>
      <c r="S16" s="45"/>
      <c r="T16" s="53"/>
      <c r="W16" s="10" t="s">
        <v>7</v>
      </c>
      <c r="X16" s="24">
        <f t="shared" si="5"/>
        <v>0</v>
      </c>
    </row>
    <row r="17" spans="1:24" s="10" customFormat="1" ht="20.25" customHeight="1" x14ac:dyDescent="0.2">
      <c r="A17" s="9"/>
      <c r="B17" s="51" t="str">
        <f t="shared" si="0"/>
        <v xml:space="preserve">     Butter</v>
      </c>
      <c r="C17" s="57">
        <f t="shared" si="1"/>
        <v>1.5</v>
      </c>
      <c r="D17" s="55" t="str">
        <f t="shared" si="2"/>
        <v>kg</v>
      </c>
      <c r="E17" s="54">
        <f t="shared" si="3"/>
        <v>1.5</v>
      </c>
      <c r="F17" s="54">
        <f t="shared" si="3"/>
        <v>3</v>
      </c>
      <c r="G17" s="54">
        <f t="shared" si="3"/>
        <v>4.5</v>
      </c>
      <c r="H17" s="9"/>
      <c r="I17" s="11"/>
      <c r="J17" s="37" t="str">
        <f t="shared" si="4"/>
        <v>X</v>
      </c>
      <c r="K17" s="61" t="s">
        <v>63</v>
      </c>
      <c r="L17" s="45" t="s">
        <v>70</v>
      </c>
      <c r="M17" s="46">
        <v>1.5</v>
      </c>
      <c r="N17" s="11"/>
      <c r="O17" s="47" t="s">
        <v>7</v>
      </c>
      <c r="P17" s="11"/>
      <c r="Q17" s="48" t="s">
        <v>67</v>
      </c>
      <c r="R17" s="11"/>
      <c r="S17" s="45"/>
      <c r="T17" s="53"/>
      <c r="W17" s="10" t="s">
        <v>7</v>
      </c>
      <c r="X17" s="24">
        <f t="shared" si="5"/>
        <v>1.5</v>
      </c>
    </row>
    <row r="18" spans="1:24" s="10" customFormat="1" ht="20.25" customHeight="1" x14ac:dyDescent="0.2">
      <c r="A18" s="9"/>
      <c r="B18" s="51" t="str">
        <f t="shared" si="0"/>
        <v xml:space="preserve">     Stabil 100 (Sekowa)</v>
      </c>
      <c r="C18" s="57">
        <f t="shared" si="1"/>
        <v>0.1</v>
      </c>
      <c r="D18" s="55" t="str">
        <f t="shared" si="2"/>
        <v>kg</v>
      </c>
      <c r="E18" s="54">
        <f t="shared" si="3"/>
        <v>0.1</v>
      </c>
      <c r="F18" s="54">
        <f t="shared" si="3"/>
        <v>0.2</v>
      </c>
      <c r="G18" s="54">
        <f t="shared" si="3"/>
        <v>0.30000000000000004</v>
      </c>
      <c r="H18" s="9"/>
      <c r="I18" s="11"/>
      <c r="J18" s="37" t="str">
        <f>IF(L18&lt;&gt;"","X","")</f>
        <v>X</v>
      </c>
      <c r="K18" s="61" t="s">
        <v>63</v>
      </c>
      <c r="L18" s="45" t="s">
        <v>79</v>
      </c>
      <c r="M18" s="46">
        <v>0.1</v>
      </c>
      <c r="N18" s="11"/>
      <c r="O18" s="47" t="s">
        <v>7</v>
      </c>
      <c r="P18" s="11"/>
      <c r="Q18" s="48" t="s">
        <v>67</v>
      </c>
      <c r="R18" s="11"/>
      <c r="S18" s="45"/>
      <c r="T18" s="53"/>
      <c r="W18" s="10" t="s">
        <v>7</v>
      </c>
      <c r="X18" s="24">
        <f t="shared" si="5"/>
        <v>0.1</v>
      </c>
    </row>
    <row r="19" spans="1:24" s="10" customFormat="1" ht="20.25" customHeight="1" x14ac:dyDescent="0.2">
      <c r="A19" s="9"/>
      <c r="B19" s="56" t="str">
        <f t="shared" si="0"/>
        <v xml:space="preserve">     Zucker</v>
      </c>
      <c r="C19" s="57">
        <f t="shared" ref="C19:C29" si="6">IF(AND(L19&lt;&gt;"",M19&lt;&gt;""),M19,"")</f>
        <v>0.6</v>
      </c>
      <c r="D19" s="55" t="str">
        <f t="shared" ref="D19:D29" si="7">IF(AND(O19&lt;&gt;"",M19&lt;&gt;""),$O19,"")</f>
        <v>kg</v>
      </c>
      <c r="E19" s="54">
        <f t="shared" si="3"/>
        <v>0.6</v>
      </c>
      <c r="F19" s="54">
        <f t="shared" si="3"/>
        <v>1.2</v>
      </c>
      <c r="G19" s="54">
        <f t="shared" si="3"/>
        <v>1.7999999999999998</v>
      </c>
      <c r="H19" s="9"/>
      <c r="I19" s="11"/>
      <c r="J19" s="37" t="str">
        <f t="shared" si="4"/>
        <v>X</v>
      </c>
      <c r="K19" s="61" t="s">
        <v>63</v>
      </c>
      <c r="L19" s="45" t="s">
        <v>71</v>
      </c>
      <c r="M19" s="46">
        <v>0.6</v>
      </c>
      <c r="N19" s="11"/>
      <c r="O19" s="47" t="s">
        <v>7</v>
      </c>
      <c r="P19" s="11"/>
      <c r="Q19" s="48" t="s">
        <v>67</v>
      </c>
      <c r="R19" s="11"/>
      <c r="S19" s="45"/>
      <c r="T19" s="53"/>
      <c r="W19" s="10" t="s">
        <v>7</v>
      </c>
      <c r="X19" s="24">
        <f t="shared" si="5"/>
        <v>0.6</v>
      </c>
    </row>
    <row r="20" spans="1:24" s="10" customFormat="1" ht="20.25" customHeight="1" x14ac:dyDescent="0.2">
      <c r="A20" s="9"/>
      <c r="B20" s="51" t="str">
        <f t="shared" si="0"/>
        <v xml:space="preserve">     Invertzuckersirup</v>
      </c>
      <c r="C20" s="57">
        <f t="shared" si="6"/>
        <v>0.6</v>
      </c>
      <c r="D20" s="55" t="str">
        <f t="shared" si="7"/>
        <v>kg</v>
      </c>
      <c r="E20" s="54">
        <f t="shared" si="3"/>
        <v>0.6</v>
      </c>
      <c r="F20" s="54">
        <f t="shared" si="3"/>
        <v>1.2</v>
      </c>
      <c r="G20" s="54">
        <f t="shared" si="3"/>
        <v>1.7999999999999998</v>
      </c>
      <c r="H20" s="9"/>
      <c r="I20" s="11"/>
      <c r="J20" s="37" t="str">
        <f t="shared" si="4"/>
        <v>X</v>
      </c>
      <c r="K20" s="61" t="s">
        <v>63</v>
      </c>
      <c r="L20" s="45" t="s">
        <v>72</v>
      </c>
      <c r="M20" s="46">
        <v>0.6</v>
      </c>
      <c r="N20" s="11"/>
      <c r="O20" s="47" t="s">
        <v>7</v>
      </c>
      <c r="P20" s="11"/>
      <c r="Q20" s="48" t="s">
        <v>67</v>
      </c>
      <c r="R20" s="11"/>
      <c r="S20" s="45"/>
      <c r="T20" s="53"/>
      <c r="W20" s="10" t="s">
        <v>7</v>
      </c>
      <c r="X20" s="24">
        <f t="shared" si="5"/>
        <v>0.6</v>
      </c>
    </row>
    <row r="21" spans="1:24" s="10" customFormat="1" ht="20.25" customHeight="1" x14ac:dyDescent="0.2">
      <c r="A21" s="9"/>
      <c r="B21" s="51" t="str">
        <f>IF(L21="","",IF(OR(Q21="U",Q21="O2"),"     "&amp;L21,IF(OR(Q21="U2",Q21="O3"),"         "&amp;L21,IF(Q21="U3","            "&amp;L21,L21))))</f>
        <v xml:space="preserve">     Salz</v>
      </c>
      <c r="C21" s="57">
        <f>IF(AND(L21&lt;&gt;"",M21&lt;&gt;""),M21,"")</f>
        <v>0.16</v>
      </c>
      <c r="D21" s="55" t="str">
        <f>IF(AND(O21&lt;&gt;"",M21&lt;&gt;""),$O21,"")</f>
        <v>kg</v>
      </c>
      <c r="E21" s="54">
        <f t="shared" si="3"/>
        <v>0.16</v>
      </c>
      <c r="F21" s="54">
        <f t="shared" si="3"/>
        <v>0.32</v>
      </c>
      <c r="G21" s="54">
        <f t="shared" si="3"/>
        <v>0.48</v>
      </c>
      <c r="H21" s="9"/>
      <c r="I21" s="11"/>
      <c r="J21" s="37" t="str">
        <f>IF(L21&lt;&gt;"","X","")</f>
        <v>X</v>
      </c>
      <c r="K21" s="61" t="s">
        <v>63</v>
      </c>
      <c r="L21" s="45" t="s">
        <v>68</v>
      </c>
      <c r="M21" s="46">
        <v>0.16</v>
      </c>
      <c r="N21" s="11"/>
      <c r="O21" s="47" t="s">
        <v>7</v>
      </c>
      <c r="P21" s="11"/>
      <c r="Q21" s="48" t="s">
        <v>67</v>
      </c>
      <c r="R21" s="11"/>
      <c r="S21" s="45"/>
      <c r="T21" s="53"/>
      <c r="W21" s="10" t="s">
        <v>7</v>
      </c>
      <c r="X21" s="24">
        <f>IF(AND(Q21&lt;&gt;"o",Q21&lt;&gt;"o2",Q21&lt;&gt;"o3"),M21,0)</f>
        <v>0.16</v>
      </c>
    </row>
    <row r="22" spans="1:24" s="10" customFormat="1" ht="20.25" customHeight="1" x14ac:dyDescent="0.2">
      <c r="A22" s="9"/>
      <c r="B22" s="51" t="str">
        <f t="shared" si="0"/>
        <v xml:space="preserve">     Zitrone (nach Geschmack)</v>
      </c>
      <c r="C22" s="57" t="str">
        <f t="shared" si="6"/>
        <v/>
      </c>
      <c r="D22" s="55" t="str">
        <f t="shared" si="7"/>
        <v/>
      </c>
      <c r="E22" s="54" t="str">
        <f t="shared" si="3"/>
        <v/>
      </c>
      <c r="F22" s="54" t="str">
        <f t="shared" si="3"/>
        <v/>
      </c>
      <c r="G22" s="54" t="str">
        <f t="shared" si="3"/>
        <v/>
      </c>
      <c r="H22" s="9"/>
      <c r="I22" s="11"/>
      <c r="J22" s="37" t="str">
        <f t="shared" si="4"/>
        <v>X</v>
      </c>
      <c r="K22" s="61" t="s">
        <v>63</v>
      </c>
      <c r="L22" s="45" t="s">
        <v>88</v>
      </c>
      <c r="M22" s="46"/>
      <c r="N22" s="11"/>
      <c r="O22" s="47"/>
      <c r="P22" s="11"/>
      <c r="Q22" s="48" t="s">
        <v>67</v>
      </c>
      <c r="R22" s="11"/>
      <c r="S22" s="45"/>
      <c r="T22" s="53"/>
      <c r="W22" s="10" t="s">
        <v>7</v>
      </c>
      <c r="X22" s="24">
        <f t="shared" si="5"/>
        <v>0</v>
      </c>
    </row>
    <row r="23" spans="1:24" s="10" customFormat="1" ht="20.25" customHeight="1" x14ac:dyDescent="0.2">
      <c r="A23" s="9"/>
      <c r="B23" s="51" t="str">
        <f t="shared" si="0"/>
        <v xml:space="preserve">     Vanille (nach Geschmack)</v>
      </c>
      <c r="C23" s="57" t="str">
        <f t="shared" si="6"/>
        <v/>
      </c>
      <c r="D23" s="55" t="str">
        <f t="shared" si="7"/>
        <v/>
      </c>
      <c r="E23" s="54" t="str">
        <f t="shared" si="3"/>
        <v/>
      </c>
      <c r="F23" s="54" t="str">
        <f t="shared" si="3"/>
        <v/>
      </c>
      <c r="G23" s="54" t="str">
        <f t="shared" si="3"/>
        <v/>
      </c>
      <c r="H23" s="9"/>
      <c r="I23" s="11"/>
      <c r="J23" s="37" t="str">
        <f t="shared" si="4"/>
        <v>X</v>
      </c>
      <c r="K23" s="61" t="s">
        <v>63</v>
      </c>
      <c r="L23" s="45" t="s">
        <v>89</v>
      </c>
      <c r="M23" s="46"/>
      <c r="N23" s="11"/>
      <c r="O23" s="47"/>
      <c r="P23" s="11"/>
      <c r="Q23" s="48" t="s">
        <v>67</v>
      </c>
      <c r="R23" s="11"/>
      <c r="S23" s="45"/>
      <c r="T23" s="53"/>
      <c r="W23" s="10" t="s">
        <v>7</v>
      </c>
      <c r="X23" s="24">
        <f t="shared" si="5"/>
        <v>0</v>
      </c>
    </row>
    <row r="24" spans="1:24" s="10" customFormat="1" ht="20.25" customHeight="1" x14ac:dyDescent="0.2">
      <c r="A24" s="9"/>
      <c r="B24" s="51" t="str">
        <f t="shared" si="0"/>
        <v>Weizenmehl Type 550</v>
      </c>
      <c r="C24" s="57">
        <f t="shared" si="6"/>
        <v>9.6999999999999993</v>
      </c>
      <c r="D24" s="55" t="str">
        <f t="shared" si="7"/>
        <v>kg</v>
      </c>
      <c r="E24" s="54">
        <f t="shared" si="3"/>
        <v>9.6999999999999993</v>
      </c>
      <c r="F24" s="54">
        <f t="shared" si="3"/>
        <v>19.399999999999999</v>
      </c>
      <c r="G24" s="54">
        <f t="shared" si="3"/>
        <v>29.099999999999998</v>
      </c>
      <c r="H24" s="9"/>
      <c r="I24" s="11"/>
      <c r="J24" s="37" t="str">
        <f>IF(L24&lt;&gt;"","X","")</f>
        <v>X</v>
      </c>
      <c r="K24" s="61" t="s">
        <v>63</v>
      </c>
      <c r="L24" s="45" t="s">
        <v>73</v>
      </c>
      <c r="M24" s="46">
        <v>9.6999999999999993</v>
      </c>
      <c r="N24" s="11"/>
      <c r="O24" s="47" t="s">
        <v>7</v>
      </c>
      <c r="P24" s="11"/>
      <c r="Q24" s="48"/>
      <c r="R24" s="11"/>
      <c r="S24" s="45"/>
      <c r="T24" s="53"/>
      <c r="W24" s="10" t="s">
        <v>7</v>
      </c>
      <c r="X24" s="24">
        <f>IF(AND(Q24&lt;&gt;"o",Q24&lt;&gt;"o2",Q24&lt;&gt;"o3"),M24,0)</f>
        <v>9.6999999999999993</v>
      </c>
    </row>
    <row r="25" spans="1:24" s="10" customFormat="1" ht="20.25" customHeight="1" x14ac:dyDescent="0.2">
      <c r="A25" s="9"/>
      <c r="B25" s="51" t="str">
        <f>IF(L25="","",IF(OR(Q25="U",Q25="O2"),"     "&amp;L25,IF(OR(Q25="U2",Q25="O3"),"         "&amp;L25,IF(Q25="U3","            "&amp;L25,L25))))</f>
        <v>Goldika 50 / Bio-Profi 50</v>
      </c>
      <c r="C25" s="57">
        <f>IF(AND(L25&lt;&gt;"",M25&lt;&gt;""),M25,"")</f>
        <v>0.05</v>
      </c>
      <c r="D25" s="55" t="str">
        <f>IF(AND(O25&lt;&gt;"",M25&lt;&gt;""),$O25,"")</f>
        <v>kg</v>
      </c>
      <c r="E25" s="54">
        <f t="shared" si="3"/>
        <v>0.05</v>
      </c>
      <c r="F25" s="54">
        <f t="shared" si="3"/>
        <v>0.1</v>
      </c>
      <c r="G25" s="54">
        <f t="shared" si="3"/>
        <v>0.15000000000000002</v>
      </c>
      <c r="H25" s="9"/>
      <c r="I25" s="11"/>
      <c r="J25" s="37" t="str">
        <f>IF(L25&lt;&gt;"","X","")</f>
        <v>X</v>
      </c>
      <c r="K25" s="61" t="s">
        <v>63</v>
      </c>
      <c r="L25" s="45" t="s">
        <v>80</v>
      </c>
      <c r="M25" s="46">
        <v>0.05</v>
      </c>
      <c r="N25" s="11"/>
      <c r="O25" s="47" t="s">
        <v>7</v>
      </c>
      <c r="P25" s="11"/>
      <c r="Q25" s="48"/>
      <c r="R25" s="11"/>
      <c r="S25" s="45"/>
      <c r="T25" s="53"/>
      <c r="W25" s="10" t="s">
        <v>7</v>
      </c>
      <c r="X25" s="24">
        <f>IF(AND(Q25&lt;&gt;"o",Q25&lt;&gt;"o2",Q25&lt;&gt;"o3"),M25,0)</f>
        <v>0.05</v>
      </c>
    </row>
    <row r="26" spans="1:24" s="10" customFormat="1" ht="20.25" customHeight="1" x14ac:dyDescent="0.2">
      <c r="A26" s="9"/>
      <c r="B26" s="51" t="str">
        <f t="shared" si="0"/>
        <v>Eigelb</v>
      </c>
      <c r="C26" s="57">
        <f t="shared" si="6"/>
        <v>0.4</v>
      </c>
      <c r="D26" s="55" t="str">
        <f t="shared" si="7"/>
        <v>kg</v>
      </c>
      <c r="E26" s="54">
        <f t="shared" si="3"/>
        <v>0.4</v>
      </c>
      <c r="F26" s="54">
        <f t="shared" si="3"/>
        <v>0.8</v>
      </c>
      <c r="G26" s="54">
        <f t="shared" si="3"/>
        <v>1.2000000000000002</v>
      </c>
      <c r="H26" s="9"/>
      <c r="I26" s="11"/>
      <c r="J26" s="37" t="str">
        <f>IF(L26&lt;&gt;"","X","")</f>
        <v>X</v>
      </c>
      <c r="K26" s="61" t="s">
        <v>63</v>
      </c>
      <c r="L26" s="45" t="s">
        <v>74</v>
      </c>
      <c r="M26" s="46">
        <v>0.4</v>
      </c>
      <c r="N26" s="11"/>
      <c r="O26" s="47" t="s">
        <v>7</v>
      </c>
      <c r="P26" s="11"/>
      <c r="Q26" s="48"/>
      <c r="R26" s="11"/>
      <c r="S26" s="45"/>
      <c r="T26" s="53"/>
      <c r="W26" s="10" t="s">
        <v>7</v>
      </c>
      <c r="X26" s="24">
        <f t="shared" ref="X26:X43" si="8">IF(AND(Q26&lt;&gt;"o",Q26&lt;&gt;"o2",Q26&lt;&gt;"o3"),M26,0)</f>
        <v>0.4</v>
      </c>
    </row>
    <row r="27" spans="1:24" s="10" customFormat="1" ht="20.25" customHeight="1" x14ac:dyDescent="0.2">
      <c r="A27" s="9"/>
      <c r="B27" s="51" t="str">
        <f t="shared" si="0"/>
        <v>Vollei</v>
      </c>
      <c r="C27" s="57">
        <f t="shared" si="6"/>
        <v>0.6</v>
      </c>
      <c r="D27" s="55" t="str">
        <f t="shared" si="7"/>
        <v>kg</v>
      </c>
      <c r="E27" s="54">
        <f t="shared" si="3"/>
        <v>0.6</v>
      </c>
      <c r="F27" s="54">
        <f t="shared" si="3"/>
        <v>1.2</v>
      </c>
      <c r="G27" s="54">
        <f t="shared" si="3"/>
        <v>1.7999999999999998</v>
      </c>
      <c r="H27" s="9"/>
      <c r="I27" s="11"/>
      <c r="J27" s="37" t="str">
        <f>IF(L27&lt;&gt;"","X","")</f>
        <v>X</v>
      </c>
      <c r="K27" s="61" t="s">
        <v>63</v>
      </c>
      <c r="L27" s="45" t="s">
        <v>75</v>
      </c>
      <c r="M27" s="46">
        <v>0.6</v>
      </c>
      <c r="N27" s="11"/>
      <c r="O27" s="47" t="s">
        <v>7</v>
      </c>
      <c r="P27" s="11"/>
      <c r="Q27" s="48"/>
      <c r="R27" s="11"/>
      <c r="S27" s="45"/>
      <c r="T27" s="53"/>
      <c r="W27" s="10" t="s">
        <v>7</v>
      </c>
      <c r="X27" s="24">
        <f t="shared" si="8"/>
        <v>0.6</v>
      </c>
    </row>
    <row r="28" spans="1:24" s="10" customFormat="1" ht="20.25" customHeight="1" x14ac:dyDescent="0.2">
      <c r="A28" s="9"/>
      <c r="B28" s="51" t="str">
        <f t="shared" si="0"/>
        <v>Hefe (nach Führung)</v>
      </c>
      <c r="C28" s="57">
        <f t="shared" si="6"/>
        <v>0.6</v>
      </c>
      <c r="D28" s="55" t="str">
        <f t="shared" si="7"/>
        <v>kg</v>
      </c>
      <c r="E28" s="54">
        <f t="shared" si="3"/>
        <v>0.6</v>
      </c>
      <c r="F28" s="54">
        <f t="shared" si="3"/>
        <v>1.2</v>
      </c>
      <c r="G28" s="54">
        <f t="shared" si="3"/>
        <v>1.7999999999999998</v>
      </c>
      <c r="H28" s="9"/>
      <c r="I28" s="11"/>
      <c r="J28" s="37" t="str">
        <f>IF(L28&lt;&gt;"","X","")</f>
        <v>X</v>
      </c>
      <c r="K28" s="61" t="s">
        <v>63</v>
      </c>
      <c r="L28" s="45" t="s">
        <v>77</v>
      </c>
      <c r="M28" s="46">
        <v>0.6</v>
      </c>
      <c r="N28" s="11"/>
      <c r="O28" s="47" t="s">
        <v>7</v>
      </c>
      <c r="P28" s="11"/>
      <c r="Q28" s="48"/>
      <c r="R28" s="11"/>
      <c r="S28" s="45"/>
      <c r="T28" s="53"/>
      <c r="W28" s="10" t="s">
        <v>7</v>
      </c>
      <c r="X28" s="24">
        <f t="shared" si="8"/>
        <v>0.6</v>
      </c>
    </row>
    <row r="29" spans="1:24" s="10" customFormat="1" ht="20.25" customHeight="1" x14ac:dyDescent="0.2">
      <c r="A29" s="9"/>
      <c r="B29" s="51" t="str">
        <f t="shared" si="0"/>
        <v>Wasser ca.</v>
      </c>
      <c r="C29" s="57">
        <f t="shared" si="6"/>
        <v>2.8</v>
      </c>
      <c r="D29" s="55" t="str">
        <f t="shared" si="7"/>
        <v>kg</v>
      </c>
      <c r="E29" s="54">
        <f t="shared" si="3"/>
        <v>2.8</v>
      </c>
      <c r="F29" s="54">
        <f t="shared" si="3"/>
        <v>5.6</v>
      </c>
      <c r="G29" s="54">
        <f t="shared" si="3"/>
        <v>8.3999999999999986</v>
      </c>
      <c r="H29" s="9"/>
      <c r="I29" s="11"/>
      <c r="J29" s="37" t="str">
        <f t="shared" si="4"/>
        <v>X</v>
      </c>
      <c r="K29" s="61" t="s">
        <v>63</v>
      </c>
      <c r="L29" s="45" t="s">
        <v>78</v>
      </c>
      <c r="M29" s="46">
        <v>2.8</v>
      </c>
      <c r="N29" s="11"/>
      <c r="O29" s="47" t="s">
        <v>7</v>
      </c>
      <c r="P29" s="11"/>
      <c r="Q29" s="48"/>
      <c r="R29" s="11"/>
      <c r="S29" s="45"/>
      <c r="T29" s="53"/>
      <c r="W29" s="10" t="s">
        <v>7</v>
      </c>
      <c r="X29" s="24">
        <f t="shared" si="8"/>
        <v>2.8</v>
      </c>
    </row>
    <row r="30" spans="1:24" s="10" customFormat="1" ht="20.25" hidden="1" customHeight="1" x14ac:dyDescent="0.2">
      <c r="A30" s="9"/>
      <c r="B30" s="51" t="str">
        <f t="shared" si="0"/>
        <v/>
      </c>
      <c r="C30" s="57" t="str">
        <f t="shared" ref="C30:C43" si="9">IF(AND(L30&lt;&gt;"",M30&lt;&gt;""),M30,"")</f>
        <v/>
      </c>
      <c r="D30" s="55" t="str">
        <f t="shared" ref="D30:D43" si="10">IF(AND(O30&lt;&gt;"",M30&lt;&gt;""),$O30,"")</f>
        <v/>
      </c>
      <c r="E30" s="54" t="str">
        <f t="shared" si="3"/>
        <v/>
      </c>
      <c r="F30" s="54" t="str">
        <f t="shared" si="3"/>
        <v/>
      </c>
      <c r="G30" s="54" t="str">
        <f t="shared" si="3"/>
        <v/>
      </c>
      <c r="H30" s="9"/>
      <c r="I30" s="11"/>
      <c r="J30" s="37" t="str">
        <f t="shared" si="4"/>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si="9"/>
        <v/>
      </c>
      <c r="D31" s="55" t="str">
        <f t="shared" si="10"/>
        <v/>
      </c>
      <c r="E31" s="54" t="str">
        <f t="shared" si="3"/>
        <v/>
      </c>
      <c r="F31" s="54" t="str">
        <f t="shared" si="3"/>
        <v/>
      </c>
      <c r="G31" s="54" t="str">
        <f t="shared" si="3"/>
        <v/>
      </c>
      <c r="H31" s="9"/>
      <c r="I31" s="11"/>
      <c r="J31" s="37" t="str">
        <f t="shared" si="4"/>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IF(L32="","",IF(OR(Q32="U",Q32="O2"),"     "&amp;L32,IF(OR(Q32="U2",Q32="O3"),"         "&amp;L32,IF(Q32="U3","            "&amp;L32,L32))))</f>
        <v/>
      </c>
      <c r="C32" s="57" t="str">
        <f>IF(AND(L32&lt;&gt;"",M32&lt;&gt;""),M32,"")</f>
        <v/>
      </c>
      <c r="D32" s="55" t="str">
        <f>IF(AND(O32&lt;&gt;"",M32&lt;&gt;""),$O32,"")</f>
        <v/>
      </c>
      <c r="E32" s="54" t="str">
        <f t="shared" si="3"/>
        <v/>
      </c>
      <c r="F32" s="54" t="str">
        <f t="shared" si="3"/>
        <v/>
      </c>
      <c r="G32" s="54" t="str">
        <f t="shared" si="3"/>
        <v/>
      </c>
      <c r="H32" s="9"/>
      <c r="I32" s="11"/>
      <c r="J32" s="37" t="str">
        <f>IF(L32&lt;&gt;"","X","")</f>
        <v/>
      </c>
      <c r="K32" s="61" t="s">
        <v>63</v>
      </c>
      <c r="L32" s="45"/>
      <c r="M32" s="46"/>
      <c r="N32" s="11"/>
      <c r="O32" s="47"/>
      <c r="P32" s="11"/>
      <c r="Q32" s="48"/>
      <c r="R32" s="11"/>
      <c r="S32" s="45"/>
      <c r="T32" s="53"/>
      <c r="W32" s="10" t="s">
        <v>7</v>
      </c>
      <c r="X32" s="24">
        <f>IF(AND(Q32&lt;&gt;"o",Q32&lt;&gt;"o2",Q32&lt;&gt;"o3"),M32,0)</f>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4"/>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4"/>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4"/>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4"/>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4"/>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4"/>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4"/>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4"/>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4"/>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4"/>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4"/>
        <v/>
      </c>
      <c r="K43" s="61" t="s">
        <v>63</v>
      </c>
      <c r="L43" s="45"/>
      <c r="M43" s="46"/>
      <c r="N43" s="11"/>
      <c r="O43" s="47"/>
      <c r="P43" s="11"/>
      <c r="Q43" s="48"/>
      <c r="R43" s="11"/>
      <c r="S43" s="45"/>
      <c r="T43" s="53"/>
      <c r="W43" s="10" t="s">
        <v>7</v>
      </c>
      <c r="X43" s="24">
        <f t="shared" si="8"/>
        <v>0</v>
      </c>
    </row>
    <row r="44" spans="1:39" s="10" customFormat="1" ht="26.25" hidden="1" customHeight="1" x14ac:dyDescent="0.2">
      <c r="A44" s="9"/>
      <c r="B44" s="88"/>
      <c r="C44" s="88"/>
      <c r="D44" s="88"/>
      <c r="E44" s="88"/>
      <c r="F44" s="88"/>
      <c r="G44" s="89"/>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42049.938931828707</v>
      </c>
      <c r="C46" s="16">
        <f>IF(O46&gt;0,"",X46)</f>
        <v>18.64</v>
      </c>
      <c r="D46" s="70"/>
      <c r="E46" s="72">
        <f>IF($O$46&gt;0,"-----",IF($L$5&lt;&gt;"",$L$5*E10,E10*$C$46))</f>
        <v>18.64</v>
      </c>
      <c r="F46" s="72">
        <f>IF($O$46&gt;0,"-----",IF($L$5&lt;&gt;"",$L$5*F10,F10*$C$46))</f>
        <v>37.28</v>
      </c>
      <c r="G46" s="72">
        <f>IF($O$46&gt;0,"-----",IF($L$5&lt;&gt;"",$L$5*G10,G10*$C$46))</f>
        <v>55.92</v>
      </c>
      <c r="H46"/>
      <c r="I46" s="4"/>
      <c r="J46" s="38" t="s">
        <v>30</v>
      </c>
      <c r="K46" s="14"/>
      <c r="L46" s="14"/>
      <c r="M46" s="14"/>
      <c r="N46" s="14"/>
      <c r="O46" s="76">
        <f>COUNTIF(O12:O43,"=St.")</f>
        <v>0</v>
      </c>
      <c r="P46" s="14"/>
      <c r="Q46" s="14"/>
      <c r="R46" s="2"/>
      <c r="X46" s="25">
        <f>SUM(X11:X45)</f>
        <v>18.64</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3" t="s">
        <v>94</v>
      </c>
      <c r="C54" s="84"/>
      <c r="D54" s="84"/>
      <c r="E54" s="84"/>
      <c r="F54" s="84"/>
      <c r="G54" s="85"/>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1.5" customHeight="1" x14ac:dyDescent="0.25">
      <c r="A62" s="34"/>
      <c r="B62" s="33" t="s">
        <v>12</v>
      </c>
      <c r="C62" s="79" t="s">
        <v>90</v>
      </c>
      <c r="D62" s="80"/>
      <c r="E62" s="80"/>
      <c r="F62" s="80"/>
      <c r="G62" s="81"/>
      <c r="H62" s="23"/>
      <c r="I62" s="23"/>
      <c r="J62" s="38" t="str">
        <f>IF(C62&lt;&gt;"","X","")</f>
        <v>X</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customHeight="1" x14ac:dyDescent="0.25">
      <c r="A64" s="34"/>
      <c r="B64" s="33" t="s">
        <v>17</v>
      </c>
      <c r="C64" s="79" t="s">
        <v>95</v>
      </c>
      <c r="D64" s="80"/>
      <c r="E64" s="80"/>
      <c r="F64" s="80"/>
      <c r="G64" s="81"/>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81</v>
      </c>
      <c r="D81" s="80"/>
      <c r="E81" s="80"/>
      <c r="F81" s="80"/>
      <c r="G81" s="81"/>
      <c r="H81" s="23"/>
      <c r="I81" s="23"/>
      <c r="J81" s="38" t="str">
        <f>IF(C81&lt;&gt;"","X","")</f>
        <v>X</v>
      </c>
      <c r="K81" s="23"/>
      <c r="L81" s="23"/>
      <c r="M81" s="23"/>
      <c r="N81" s="23"/>
      <c r="O81" s="23"/>
      <c r="P81" s="23"/>
      <c r="Q81" s="23"/>
      <c r="R81" s="23"/>
    </row>
    <row r="82" spans="1:18" s="26" customFormat="1" ht="18.75" customHeight="1" x14ac:dyDescent="0.25">
      <c r="A82" s="34"/>
      <c r="B82" s="33" t="s">
        <v>20</v>
      </c>
      <c r="C82" s="79" t="s">
        <v>82</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83</v>
      </c>
      <c r="D83" s="80"/>
      <c r="E83" s="80"/>
      <c r="F83" s="80"/>
      <c r="G83" s="81"/>
      <c r="H83" s="23"/>
      <c r="I83" s="23"/>
      <c r="J83" s="38" t="str">
        <f>IF(C83&lt;&gt;"","X","")</f>
        <v>X</v>
      </c>
      <c r="K83" s="23"/>
      <c r="L83" s="23"/>
      <c r="M83" s="23"/>
      <c r="N83" s="23"/>
      <c r="O83" s="23"/>
      <c r="P83" s="23"/>
      <c r="Q83" s="23"/>
      <c r="R83" s="23"/>
    </row>
    <row r="84" spans="1:18" s="26" customFormat="1" ht="18.75" customHeight="1" x14ac:dyDescent="0.25">
      <c r="A84" s="34"/>
      <c r="B84" s="33" t="s">
        <v>9</v>
      </c>
      <c r="C84" s="79" t="s">
        <v>76</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79" t="s">
        <v>91</v>
      </c>
      <c r="D92" s="80"/>
      <c r="E92" s="80"/>
      <c r="F92" s="80"/>
      <c r="G92" s="81"/>
      <c r="H92" s="23"/>
      <c r="I92" s="23"/>
      <c r="J92" s="38" t="str">
        <f>IF(C92&lt;&gt;"","X","")</f>
        <v>X</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74.25" customHeight="1" x14ac:dyDescent="0.25">
      <c r="A113" s="34"/>
      <c r="B113" s="33" t="s">
        <v>28</v>
      </c>
      <c r="C113" s="79" t="s">
        <v>93</v>
      </c>
      <c r="D113" s="80"/>
      <c r="E113" s="80"/>
      <c r="F113" s="80"/>
      <c r="G113" s="81"/>
      <c r="H113" s="23"/>
      <c r="I113" s="23"/>
      <c r="J113" s="38" t="str">
        <f>IF(C113&lt;&gt;"","X","")</f>
        <v>X</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117" customHeight="1" x14ac:dyDescent="0.25">
      <c r="A117" s="23"/>
      <c r="B117" s="83" t="s">
        <v>92</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T33:T44 S33:S43 J7:L11 S12:T32 P12:Q43 J12: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3 O24:O43">
      <formula1>"kg,ltr,St."</formula1>
    </dataValidation>
    <dataValidation type="list" allowBlank="1" showInputMessage="1" showErrorMessage="1" sqref="Q12:Q23 Q24: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2015-02-14T21:32:08Z</dcterms:modified>
</cp:coreProperties>
</file>