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4" i="2" l="1"/>
  <c r="M12" i="2" l="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5" i="2"/>
  <c r="X16" i="2"/>
  <c r="X17" i="2"/>
  <c r="X18" i="2"/>
  <c r="X20" i="2"/>
  <c r="X21" i="2"/>
  <c r="X22" i="2"/>
  <c r="X23" i="2"/>
  <c r="X24" i="2"/>
  <c r="X26" i="2"/>
  <c r="X27" i="2"/>
  <c r="X14" i="2"/>
  <c r="X25" i="2"/>
  <c r="X28" i="2"/>
  <c r="X29" i="2"/>
  <c r="X30" i="2"/>
  <c r="X31" i="2"/>
  <c r="X32" i="2"/>
  <c r="X33" i="2"/>
  <c r="X34" i="2"/>
  <c r="X35" i="2"/>
  <c r="X36" i="2"/>
  <c r="X37" i="2"/>
  <c r="X38" i="2"/>
  <c r="X39" i="2"/>
  <c r="X40" i="2"/>
  <c r="X41" i="2"/>
  <c r="X42" i="2"/>
  <c r="X43" i="2"/>
  <c r="X19" i="2"/>
  <c r="C24" i="2"/>
  <c r="D24" i="2"/>
  <c r="C26" i="2"/>
  <c r="D26" i="2"/>
  <c r="C27" i="2"/>
  <c r="D27" i="2"/>
  <c r="C14" i="2"/>
  <c r="D14" i="2"/>
  <c r="C19" i="2"/>
  <c r="D19" i="2"/>
  <c r="C25" i="2"/>
  <c r="D25"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5" i="2"/>
  <c r="D15" i="2"/>
  <c r="C16" i="2"/>
  <c r="D16" i="2"/>
  <c r="C17" i="2"/>
  <c r="D17" i="2"/>
  <c r="C18" i="2"/>
  <c r="D18" i="2"/>
  <c r="C20" i="2"/>
  <c r="D20" i="2"/>
  <c r="C21" i="2"/>
  <c r="D21" i="2"/>
  <c r="C22" i="2"/>
  <c r="D22" i="2"/>
  <c r="E47" i="2"/>
  <c r="O46" i="2"/>
  <c r="F47" i="2"/>
  <c r="G47" i="2"/>
  <c r="C23" i="2"/>
  <c r="B28" i="2"/>
  <c r="B29" i="2"/>
  <c r="B30" i="2"/>
  <c r="B31" i="2"/>
  <c r="B32" i="2"/>
  <c r="B33" i="2"/>
  <c r="B34" i="2"/>
  <c r="B35" i="2"/>
  <c r="B36" i="2"/>
  <c r="B37" i="2"/>
  <c r="B38" i="2"/>
  <c r="B39" i="2"/>
  <c r="B40" i="2"/>
  <c r="B41" i="2"/>
  <c r="B42" i="2"/>
  <c r="B43" i="2"/>
  <c r="B12" i="2"/>
  <c r="B13" i="2"/>
  <c r="B15" i="2"/>
  <c r="B16" i="2"/>
  <c r="B17" i="2"/>
  <c r="B18" i="2"/>
  <c r="B20" i="2"/>
  <c r="B21" i="2"/>
  <c r="B22" i="2"/>
  <c r="B23" i="2"/>
  <c r="B24" i="2"/>
  <c r="B26" i="2"/>
  <c r="B27" i="2"/>
  <c r="B14" i="2"/>
  <c r="B19" i="2"/>
  <c r="B25"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5" i="2"/>
  <c r="J16" i="2"/>
  <c r="J17" i="2"/>
  <c r="J18" i="2"/>
  <c r="J20" i="2"/>
  <c r="J21" i="2"/>
  <c r="D23" i="2"/>
  <c r="J23" i="2"/>
  <c r="J24" i="2"/>
  <c r="J26" i="2"/>
  <c r="J27" i="2"/>
  <c r="J14" i="2"/>
  <c r="J30" i="2"/>
  <c r="J31" i="2"/>
  <c r="J32" i="2"/>
  <c r="J33" i="2"/>
  <c r="J34" i="2"/>
  <c r="J35" i="2"/>
  <c r="J19" i="2"/>
  <c r="J36" i="2"/>
  <c r="J37" i="2"/>
  <c r="J22" i="2"/>
  <c r="J25" i="2"/>
  <c r="J28" i="2"/>
  <c r="J29" i="2"/>
  <c r="J38" i="2"/>
  <c r="J39" i="2"/>
  <c r="J40" i="2"/>
  <c r="J41" i="2"/>
  <c r="J42" i="2"/>
  <c r="J43" i="2"/>
  <c r="J59" i="2"/>
  <c r="J64" i="2"/>
  <c r="J68" i="2"/>
  <c r="J67" i="2"/>
  <c r="J12" i="2"/>
  <c r="B10" i="2"/>
  <c r="G43" i="2" l="1"/>
  <c r="J101" i="2"/>
  <c r="J106" i="2" s="1"/>
  <c r="J91" i="2"/>
  <c r="J96" i="2" s="1"/>
  <c r="J97" i="2"/>
  <c r="J100" i="2" s="1"/>
  <c r="F38" i="2"/>
  <c r="J86" i="2"/>
  <c r="J90" i="2" s="1"/>
  <c r="J110" i="2"/>
  <c r="J115" i="2" s="1"/>
  <c r="J75" i="2"/>
  <c r="J79" i="2" s="1"/>
  <c r="J66" i="2"/>
  <c r="J69" i="2" s="1"/>
  <c r="J80" i="2"/>
  <c r="J85" i="2" s="1"/>
  <c r="F24" i="2"/>
  <c r="E13" i="2"/>
  <c r="F42" i="2"/>
  <c r="E37" i="2"/>
  <c r="E41" i="2"/>
  <c r="G39" i="2"/>
  <c r="X46" i="2"/>
  <c r="C46" i="2" s="1"/>
  <c r="F46" i="2" s="1"/>
  <c r="F34" i="2"/>
  <c r="G31" i="2"/>
  <c r="E29" i="2"/>
  <c r="F19" i="2"/>
  <c r="G26" i="2"/>
  <c r="F22" i="2"/>
  <c r="F17" i="2"/>
  <c r="G24" i="2"/>
  <c r="E24" i="2"/>
  <c r="G42" i="2"/>
  <c r="F41" i="2"/>
  <c r="E40" i="2"/>
  <c r="G38" i="2"/>
  <c r="F37" i="2"/>
  <c r="E36" i="2"/>
  <c r="G34" i="2"/>
  <c r="F33" i="2"/>
  <c r="E32" i="2"/>
  <c r="G30" i="2"/>
  <c r="F29" i="2"/>
  <c r="E28" i="2"/>
  <c r="G19" i="2"/>
  <c r="F14" i="2"/>
  <c r="E27" i="2"/>
  <c r="G23" i="2"/>
  <c r="G22" i="2"/>
  <c r="F21" i="2"/>
  <c r="E20" i="2"/>
  <c r="G17" i="2"/>
  <c r="F16" i="2"/>
  <c r="E15" i="2"/>
  <c r="G12" i="2"/>
  <c r="E12" i="2"/>
  <c r="G35" i="2"/>
  <c r="E33" i="2"/>
  <c r="F30" i="2"/>
  <c r="G25" i="2"/>
  <c r="E14" i="2"/>
  <c r="F23" i="2"/>
  <c r="E21" i="2"/>
  <c r="G18" i="2"/>
  <c r="E16" i="2"/>
  <c r="G13" i="2"/>
  <c r="F43" i="2"/>
  <c r="E42" i="2"/>
  <c r="G40" i="2"/>
  <c r="F39" i="2"/>
  <c r="E38" i="2"/>
  <c r="G36" i="2"/>
  <c r="F35" i="2"/>
  <c r="E34" i="2"/>
  <c r="G32" i="2"/>
  <c r="F31" i="2"/>
  <c r="E30" i="2"/>
  <c r="G28" i="2"/>
  <c r="F25" i="2"/>
  <c r="E19" i="2"/>
  <c r="G27" i="2"/>
  <c r="F26" i="2"/>
  <c r="E23" i="2"/>
  <c r="E22" i="2"/>
  <c r="G20" i="2"/>
  <c r="F18" i="2"/>
  <c r="E17" i="2"/>
  <c r="G15" i="2"/>
  <c r="F13" i="2"/>
  <c r="F12" i="2"/>
  <c r="E43" i="2"/>
  <c r="G41" i="2"/>
  <c r="F40" i="2"/>
  <c r="E39" i="2"/>
  <c r="G37" i="2"/>
  <c r="F36" i="2"/>
  <c r="E35" i="2"/>
  <c r="G33" i="2"/>
  <c r="F32" i="2"/>
  <c r="E31" i="2"/>
  <c r="G29" i="2"/>
  <c r="F28" i="2"/>
  <c r="E25" i="2"/>
  <c r="G14" i="2"/>
  <c r="F27" i="2"/>
  <c r="E26" i="2"/>
  <c r="G21" i="2"/>
  <c r="F20" i="2"/>
  <c r="E18" i="2"/>
  <c r="G16" i="2"/>
  <c r="F15"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<sst xmlns="http://schemas.openxmlformats.org/spreadsheetml/2006/main" count="191" uniqueCount="92">
  <si>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</si>
  <si>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</si>
  <si>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</si>
  <si>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</si>
  <si>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</si>
  <si>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</si>
  <si>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</si>
  <si>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</si>
  <si>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</si>
  <si>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</si>
  <si>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</si>
  <si>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</si>
  <si>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</si>
  <si>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</si>
  <si>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</si>
  <si>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</si>
  <si>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</si>
  <si>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</si>
  <si>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</si>
  <si>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</si>
  <si>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</si>
  <si>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</si>
  <si>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</si>
  <si>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</si>
  <si>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</si>
  <si>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</si>
  <si>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</si>
  <si>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</si>
  <si>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</si>
  <si>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</si>
  <si>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</si>
  <si>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</si>
  <si>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</si>
  <si>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</si>
  <si>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</si>
  <si>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</si>
  <si>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</si>
  <si>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</si>
  <si>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</si>
  <si>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</si>
  <si>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</si>
  <si>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</si>
  <si>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</si>
  <si>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</si>
  <si>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</si>
  <si>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</si>
  <si>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</si>
  <si>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</si>
  <si>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</si>
  <si>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</si>
  <si>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</si>
  <si>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</si>
  <si>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</si>
  <si>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</si>
  <si>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</si>
  <si>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</si>
  <si>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</si>
  <si>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</si>
  <si>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</si>
  <si>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</si>
  <si>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</si>
  <si>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</si>
  <si>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</si>
  <si>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</si>
  <si>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</si>
  <si>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</si>
  <si>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</si>
  <si>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</si>
  <si>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Wasser kochend</t>
  </si>
  <si>
    <t>Weizenmehl Type 550</t>
  </si>
  <si>
    <t xml:space="preserve">Roggen-Vollkornmehl </t>
  </si>
  <si>
    <t>Salz</t>
  </si>
  <si>
    <t>Honig</t>
  </si>
  <si>
    <t>Möhren, geraspelt</t>
  </si>
  <si>
    <t>-</t>
  </si>
  <si>
    <t>Cashewnüsse, geröstet, gesalzen</t>
  </si>
  <si>
    <t>Cashew-Möhrenbrot</t>
  </si>
  <si>
    <t>Brühstück Hafer / Betagerste TA350</t>
  </si>
  <si>
    <t>Hafer- oder Betagerste-Flocken</t>
  </si>
  <si>
    <t>Emmer-/Einkorn-Vollkornmehl</t>
  </si>
  <si>
    <t>Hefe (nach Führung)</t>
  </si>
  <si>
    <t>Hafer- bzw. Betagerstenflocken mit kochendem Wasser überbrühen und mindestens 3 Stunden quellen lassen. Dann aktiv herunterkühlen.</t>
  </si>
  <si>
    <t>6 Minuten, dann geröstete Cashewkerne zugeben</t>
  </si>
  <si>
    <t>4 Minuten (entsprechend auskneten)</t>
  </si>
  <si>
    <t>25°C</t>
  </si>
  <si>
    <t>20 Minuten</t>
  </si>
  <si>
    <t>freigeschobenes Brot 50 Minuten, Kastenbrot 60 Minuten, darauf Hefemenge anpassen.</t>
  </si>
  <si>
    <t>Goldika 50 / Bio-Profi 50</t>
  </si>
  <si>
    <t>bis zu 3 Tage in der Kühlung</t>
  </si>
  <si>
    <t>Joghurt</t>
  </si>
  <si>
    <t>Wasser ca.</t>
  </si>
  <si>
    <t>besonderes Brot mit tollem Geschmack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</si>
</sst>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1">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quotePrefix="1"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7"/>
      <c r="C3" s="94" t="s">
        <v>76</v>
      </c>
      <c r="D3" s="95"/>
      <c r="E3" s="95"/>
      <c r="F3" s="95"/>
      <c r="G3" s="96"/>
      <c r="L3" s="83" t="s">
        <v>32</v>
      </c>
      <c r="M3" s="83"/>
      <c r="O3" s="75">
        <v>10</v>
      </c>
      <c r="Q3" s="35" t="s">
        <v>35</v>
      </c>
    </row>
    <row r="4" spans="1:24" ht="5.25" customHeight="1" x14ac:dyDescent="0.2">
      <c r="A4" s="36"/>
      <c r="B4" s="97"/>
    </row>
    <row r="5" spans="1:24" ht="24.75" customHeight="1" x14ac:dyDescent="0.2">
      <c r="A5" s="36"/>
      <c r="B5" s="97"/>
      <c r="C5" s="98" t="s">
        <v>91</v>
      </c>
      <c r="D5" s="99"/>
      <c r="E5" s="99"/>
      <c r="F5" s="99"/>
      <c r="G5" s="100"/>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1" t="s">
        <v>1</v>
      </c>
      <c r="M7" s="91" t="s">
        <v>2</v>
      </c>
      <c r="N7" s="4"/>
      <c r="O7" s="91" t="s">
        <v>3</v>
      </c>
      <c r="P7" s="4"/>
      <c r="Q7" s="91" t="s">
        <v>4</v>
      </c>
      <c r="R7" s="4"/>
      <c r="S7" s="87" t="s">
        <v>10</v>
      </c>
    </row>
    <row r="8" spans="1:24" ht="5.25" customHeight="1" thickBot="1" x14ac:dyDescent="0.25">
      <c r="A8"/>
      <c r="B8"/>
      <c r="C8"/>
      <c r="D8"/>
      <c r="E8"/>
      <c r="F8"/>
      <c r="G8"/>
      <c r="H8"/>
      <c r="I8" s="4"/>
      <c r="J8" s="4"/>
      <c r="K8" s="4"/>
      <c r="L8" s="91"/>
      <c r="M8" s="91"/>
      <c r="N8" s="4"/>
      <c r="O8" s="91"/>
      <c r="P8" s="4"/>
      <c r="Q8" s="91"/>
      <c r="R8" s="4"/>
      <c r="S8" s="87"/>
    </row>
    <row r="9" spans="1:24" ht="5.25" customHeight="1" x14ac:dyDescent="0.2">
      <c r="A9"/>
      <c r="B9"/>
      <c r="C9"/>
      <c r="D9" s="5"/>
      <c r="E9" s="66"/>
      <c r="F9" s="66"/>
      <c r="G9" s="68"/>
      <c r="H9"/>
      <c r="I9" s="4"/>
      <c r="J9" s="4"/>
      <c r="K9" s="4"/>
      <c r="L9" s="91"/>
      <c r="M9" s="91"/>
      <c r="N9" s="4"/>
      <c r="O9" s="91"/>
      <c r="P9" s="4"/>
      <c r="Q9" s="91"/>
      <c r="R9" s="4"/>
      <c r="S9" s="87"/>
    </row>
    <row r="10" spans="1:24" ht="21" customHeight="1" thickBot="1" x14ac:dyDescent="0.25">
      <c r="A10"/>
      <c r="B10" s="6">
        <f>L5</f>
        <v>0</v>
      </c>
      <c r="C10" s="31" t="s">
        <v>55</v>
      </c>
      <c r="D10" s="67"/>
      <c r="E10" s="69">
        <v>1</v>
      </c>
      <c r="F10" s="69">
        <v>2</v>
      </c>
      <c r="G10" s="69">
        <v>3</v>
      </c>
      <c r="H10"/>
      <c r="I10" s="4"/>
      <c r="J10" s="7" t="s">
        <v>5</v>
      </c>
      <c r="K10" s="4"/>
      <c r="L10" s="91"/>
      <c r="M10" s="91"/>
      <c r="N10" s="4"/>
      <c r="O10" s="91"/>
      <c r="P10" s="4"/>
      <c r="Q10" s="91"/>
      <c r="R10" s="4"/>
      <c r="S10" s="87"/>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Brühstück Hafer / Betagerste TA350</v>
      </c>
      <c r="C12" s="57">
        <f t="shared" ref="C12:C22" si="1">IF(AND(L12&lt;&gt;"",M12&lt;&gt;""),M12,"")</f>
        <v>3.6</v>
      </c>
      <c r="D12" s="55" t="str">
        <f t="shared" ref="D12:D22" si="2">IF(AND(O12&lt;&gt;"",M12&lt;&gt;""),$O12,"")</f>
        <v>kg</v>
      </c>
      <c r="E12" s="54">
        <f t="shared" ref="E12:G43" si="3">IF(AND($L$5&gt;0,$O$46&gt;0),"-----",IF($C12&lt;&gt;"",IF($M12&lt;$O$3,$C12*E$47,ROUND($C12*E$47,2)),""))</f>
        <v>3.6</v>
      </c>
      <c r="F12" s="54">
        <f t="shared" si="3"/>
        <v>7.2</v>
      </c>
      <c r="G12" s="54">
        <f t="shared" si="3"/>
        <v>10.8</v>
      </c>
      <c r="H12" s="9"/>
      <c r="I12" s="11"/>
      <c r="J12" s="37" t="str">
        <f>IF(L12&lt;&gt;"","X","")</f>
        <v>X</v>
      </c>
      <c r="K12" s="61" t="s">
        <v>63</v>
      </c>
      <c r="L12" s="45" t="s">
        <v>77</v>
      </c>
      <c r="M12" s="46">
        <f>SUM(M13:M15)</f>
        <v>3.6</v>
      </c>
      <c r="N12" s="11"/>
      <c r="O12" s="47" t="s">
        <v>7</v>
      </c>
      <c r="P12" s="11"/>
      <c r="Q12" s="48" t="s">
        <v>66</v>
      </c>
      <c r="R12" s="11"/>
      <c r="S12" s="45"/>
      <c r="T12" s="53"/>
      <c r="W12" s="10" t="s">
        <v>7</v>
      </c>
      <c r="X12" s="24">
        <f t="shared" ref="X12:X27" si="4">IF(AND(Q12&lt;&gt;"o",Q12&lt;&gt;"o2",Q12&lt;&gt;"o3"),M12,0)</f>
        <v>0</v>
      </c>
    </row>
    <row r="13" spans="1:24" s="10" customFormat="1" ht="20.25" customHeight="1" x14ac:dyDescent="0.2">
      <c r="A13" s="9"/>
      <c r="B13" s="51" t="str">
        <f t="shared" si="0"/>
        <v xml:space="preserve">     Hafer- oder Betagerste-Flocken</v>
      </c>
      <c r="C13" s="57">
        <f t="shared" si="1"/>
        <v>1</v>
      </c>
      <c r="D13" s="55" t="str">
        <f t="shared" si="2"/>
        <v>kg</v>
      </c>
      <c r="E13" s="54">
        <f t="shared" si="3"/>
        <v>1</v>
      </c>
      <c r="F13" s="54">
        <f t="shared" si="3"/>
        <v>2</v>
      </c>
      <c r="G13" s="54">
        <f t="shared" si="3"/>
        <v>3</v>
      </c>
      <c r="H13" s="9"/>
      <c r="I13" s="11"/>
      <c r="J13" s="37" t="str">
        <f t="shared" ref="J13:J43" si="5">IF(L13&lt;&gt;"","X","")</f>
        <v>X</v>
      </c>
      <c r="K13" s="61" t="s">
        <v>63</v>
      </c>
      <c r="L13" s="45" t="s">
        <v>78</v>
      </c>
      <c r="M13" s="46">
        <v>1</v>
      </c>
      <c r="N13" s="11"/>
      <c r="O13" s="47" t="s">
        <v>7</v>
      </c>
      <c r="P13" s="11"/>
      <c r="Q13" s="48" t="s">
        <v>67</v>
      </c>
      <c r="R13" s="11"/>
      <c r="S13" s="45"/>
      <c r="T13" s="53"/>
      <c r="W13" s="10" t="s">
        <v>7</v>
      </c>
      <c r="X13" s="24">
        <f t="shared" si="4"/>
        <v>1</v>
      </c>
    </row>
    <row r="14" spans="1:24" s="10" customFormat="1" ht="20.25" customHeight="1" x14ac:dyDescent="0.2">
      <c r="A14" s="9"/>
      <c r="B14" s="51" t="str">
        <f>IF(L14="","",IF(OR(Q14="U",Q14="O2"),"     "&amp;L14,IF(OR(Q14="U2",Q14="O3"),"         "&amp;L14,IF(Q14="U3","            "&amp;L14,L14))))</f>
        <v xml:space="preserve">     Salz</v>
      </c>
      <c r="C14" s="57">
        <f>IF(AND(L14&lt;&gt;"",M14&lt;&gt;""),M14,"")</f>
        <v>0.1</v>
      </c>
      <c r="D14" s="55" t="str">
        <f>IF(AND(O14&lt;&gt;"",M14&lt;&gt;""),$O14,"")</f>
        <v>kg</v>
      </c>
      <c r="E14" s="54">
        <f t="shared" si="3"/>
        <v>0.1</v>
      </c>
      <c r="F14" s="54">
        <f t="shared" si="3"/>
        <v>0.2</v>
      </c>
      <c r="G14" s="54">
        <f t="shared" si="3"/>
        <v>0.30000000000000004</v>
      </c>
      <c r="H14" s="9"/>
      <c r="I14" s="11"/>
      <c r="J14" s="37" t="str">
        <f>IF(L14&lt;&gt;"","X","")</f>
        <v>X</v>
      </c>
      <c r="K14" s="61" t="s">
        <v>63</v>
      </c>
      <c r="L14" s="45" t="s">
        <v>71</v>
      </c>
      <c r="M14" s="46">
        <f>M13*0.1</f>
        <v>0.1</v>
      </c>
      <c r="N14" s="11"/>
      <c r="O14" s="47" t="s">
        <v>7</v>
      </c>
      <c r="P14" s="11"/>
      <c r="Q14" s="79" t="s">
        <v>67</v>
      </c>
      <c r="R14" s="11"/>
      <c r="S14" s="45"/>
      <c r="T14" s="53"/>
      <c r="W14" s="10" t="s">
        <v>7</v>
      </c>
      <c r="X14" s="24">
        <f>IF(AND(Q14&lt;&gt;"o",Q14&lt;&gt;"o2",Q14&lt;&gt;"o3"),M14,0)</f>
        <v>0.1</v>
      </c>
    </row>
    <row r="15" spans="1:24" s="10" customFormat="1" ht="20.25" customHeight="1" x14ac:dyDescent="0.2">
      <c r="A15" s="9"/>
      <c r="B15" s="51" t="str">
        <f t="shared" si="0"/>
        <v xml:space="preserve">     Wasser kochend</v>
      </c>
      <c r="C15" s="57">
        <f t="shared" si="1"/>
        <v>2.5</v>
      </c>
      <c r="D15" s="55" t="str">
        <f t="shared" si="2"/>
        <v>kg</v>
      </c>
      <c r="E15" s="54">
        <f t="shared" si="3"/>
        <v>2.5</v>
      </c>
      <c r="F15" s="54">
        <f t="shared" si="3"/>
        <v>5</v>
      </c>
      <c r="G15" s="54">
        <f t="shared" si="3"/>
        <v>7.5</v>
      </c>
      <c r="H15" s="9"/>
      <c r="I15" s="11"/>
      <c r="J15" s="37" t="str">
        <f t="shared" si="5"/>
        <v>X</v>
      </c>
      <c r="K15" s="61" t="s">
        <v>63</v>
      </c>
      <c r="L15" s="45" t="s">
        <v>68</v>
      </c>
      <c r="M15" s="46">
        <v>2.5</v>
      </c>
      <c r="N15" s="11"/>
      <c r="O15" s="47" t="s">
        <v>7</v>
      </c>
      <c r="P15" s="11"/>
      <c r="Q15" s="48" t="s">
        <v>67</v>
      </c>
      <c r="R15" s="11"/>
      <c r="S15" s="45"/>
      <c r="T15" s="53"/>
      <c r="W15" s="10" t="s">
        <v>7</v>
      </c>
      <c r="X15" s="24">
        <f t="shared" si="4"/>
        <v>2.5</v>
      </c>
    </row>
    <row r="16" spans="1:24" s="10" customFormat="1" ht="20.25" customHeight="1" x14ac:dyDescent="0.2">
      <c r="A16" s="9"/>
      <c r="B16" s="51" t="str">
        <f t="shared" si="0"/>
        <v>Weizenmehl Type 550</v>
      </c>
      <c r="C16" s="57">
        <f t="shared" si="1"/>
        <v>5</v>
      </c>
      <c r="D16" s="55" t="str">
        <f t="shared" si="2"/>
        <v>kg</v>
      </c>
      <c r="E16" s="54">
        <f t="shared" si="3"/>
        <v>5</v>
      </c>
      <c r="F16" s="54">
        <f t="shared" si="3"/>
        <v>10</v>
      </c>
      <c r="G16" s="54">
        <f t="shared" si="3"/>
        <v>15</v>
      </c>
      <c r="H16" s="9"/>
      <c r="I16" s="11"/>
      <c r="J16" s="37" t="str">
        <f t="shared" si="5"/>
        <v>X</v>
      </c>
      <c r="K16" s="61" t="s">
        <v>63</v>
      </c>
      <c r="L16" s="45" t="s">
        <v>69</v>
      </c>
      <c r="M16" s="46">
        <v>5</v>
      </c>
      <c r="N16" s="11"/>
      <c r="O16" s="47" t="s">
        <v>7</v>
      </c>
      <c r="P16" s="11"/>
      <c r="Q16" s="48"/>
      <c r="R16" s="11"/>
      <c r="S16" s="45"/>
      <c r="T16" s="53"/>
      <c r="W16" s="10" t="s">
        <v>7</v>
      </c>
      <c r="X16" s="24">
        <f t="shared" si="4"/>
        <v>5</v>
      </c>
    </row>
    <row r="17" spans="1:24" s="10" customFormat="1" ht="20.25" customHeight="1" x14ac:dyDescent="0.2">
      <c r="A17" s="9"/>
      <c r="B17" s="51" t="str">
        <f t="shared" si="0"/>
        <v>Emmer-/Einkorn-Vollkornmehl</v>
      </c>
      <c r="C17" s="57">
        <f t="shared" si="1"/>
        <v>2</v>
      </c>
      <c r="D17" s="55" t="str">
        <f t="shared" si="2"/>
        <v>kg</v>
      </c>
      <c r="E17" s="54">
        <f t="shared" si="3"/>
        <v>2</v>
      </c>
      <c r="F17" s="54">
        <f t="shared" si="3"/>
        <v>4</v>
      </c>
      <c r="G17" s="54">
        <f t="shared" si="3"/>
        <v>6</v>
      </c>
      <c r="H17" s="9"/>
      <c r="I17" s="11"/>
      <c r="J17" s="37" t="str">
        <f t="shared" si="5"/>
        <v>X</v>
      </c>
      <c r="K17" s="61" t="s">
        <v>63</v>
      </c>
      <c r="L17" s="45" t="s">
        <v>79</v>
      </c>
      <c r="M17" s="46">
        <v>2</v>
      </c>
      <c r="N17" s="11"/>
      <c r="O17" s="47" t="s">
        <v>7</v>
      </c>
      <c r="P17" s="11"/>
      <c r="Q17" s="48"/>
      <c r="R17" s="11"/>
      <c r="S17" s="45"/>
      <c r="T17" s="53"/>
      <c r="W17" s="10" t="s">
        <v>7</v>
      </c>
      <c r="X17" s="24">
        <f t="shared" si="4"/>
        <v>2</v>
      </c>
    </row>
    <row r="18" spans="1:24" s="10" customFormat="1" ht="20.25" customHeight="1" x14ac:dyDescent="0.2">
      <c r="A18" s="9"/>
      <c r="B18" s="51" t="str">
        <f t="shared" si="0"/>
        <v xml:space="preserve">Roggen-Vollkornmehl </v>
      </c>
      <c r="C18" s="57">
        <f t="shared" si="1"/>
        <v>2</v>
      </c>
      <c r="D18" s="55" t="str">
        <f t="shared" si="2"/>
        <v>kg</v>
      </c>
      <c r="E18" s="54">
        <f t="shared" si="3"/>
        <v>2</v>
      </c>
      <c r="F18" s="54">
        <f t="shared" si="3"/>
        <v>4</v>
      </c>
      <c r="G18" s="54">
        <f t="shared" si="3"/>
        <v>6</v>
      </c>
      <c r="H18" s="9"/>
      <c r="I18" s="11"/>
      <c r="J18" s="37" t="str">
        <f t="shared" si="5"/>
        <v>X</v>
      </c>
      <c r="K18" s="61" t="s">
        <v>63</v>
      </c>
      <c r="L18" s="45" t="s">
        <v>70</v>
      </c>
      <c r="M18" s="46">
        <v>2</v>
      </c>
      <c r="N18" s="11"/>
      <c r="O18" s="47" t="s">
        <v>7</v>
      </c>
      <c r="P18" s="11"/>
      <c r="Q18" s="48"/>
      <c r="R18" s="11"/>
      <c r="S18" s="45"/>
      <c r="T18" s="53"/>
      <c r="W18" s="10" t="s">
        <v>7</v>
      </c>
      <c r="X18" s="24">
        <f t="shared" si="4"/>
        <v>2</v>
      </c>
    </row>
    <row r="19" spans="1:24" s="10" customFormat="1" ht="20.25" customHeight="1" x14ac:dyDescent="0.2">
      <c r="A19" s="9"/>
      <c r="B19" s="51" t="str">
        <f>IF(L19="","",IF(OR(Q19="U",Q19="O2"),"     "&amp;L19,IF(OR(Q19="U2",Q19="O3"),"         "&amp;L19,IF(Q19="U3","            "&amp;L19,L19))))</f>
        <v>Goldika 50 / Bio-Profi 50</v>
      </c>
      <c r="C19" s="57">
        <f>IF(AND(L19&lt;&gt;"",M19&lt;&gt;""),M19,"")</f>
        <v>0.03</v>
      </c>
      <c r="D19" s="55" t="str">
        <f>IF(AND(O19&lt;&gt;"",M19&lt;&gt;""),$O19,"")</f>
        <v>kg</v>
      </c>
      <c r="E19" s="54">
        <f t="shared" si="3"/>
        <v>0.03</v>
      </c>
      <c r="F19" s="54">
        <f t="shared" si="3"/>
        <v>0.06</v>
      </c>
      <c r="G19" s="54">
        <f t="shared" si="3"/>
        <v>0.09</v>
      </c>
      <c r="H19" s="9"/>
      <c r="I19" s="11"/>
      <c r="J19" s="37" t="str">
        <f>IF(L19&lt;&gt;"","X","")</f>
        <v>X</v>
      </c>
      <c r="K19" s="61" t="s">
        <v>63</v>
      </c>
      <c r="L19" s="45" t="s">
        <v>87</v>
      </c>
      <c r="M19" s="46">
        <v>0.03</v>
      </c>
      <c r="N19" s="11"/>
      <c r="O19" s="47" t="s">
        <v>7</v>
      </c>
      <c r="P19" s="11"/>
      <c r="Q19" s="48"/>
      <c r="R19" s="11"/>
      <c r="S19" s="45"/>
      <c r="T19" s="53"/>
      <c r="W19" s="10" t="s">
        <v>7</v>
      </c>
      <c r="X19" s="24">
        <f>IF(AND(Q19&lt;&gt;"o",Q19&lt;&gt;"o2",Q19&lt;&gt;"o3"),M19,0)</f>
        <v>0.03</v>
      </c>
    </row>
    <row r="20" spans="1:24" s="10" customFormat="1" ht="20.25" customHeight="1" x14ac:dyDescent="0.2">
      <c r="A20" s="9"/>
      <c r="B20" s="51" t="str">
        <f t="shared" si="0"/>
        <v>Salz</v>
      </c>
      <c r="C20" s="57">
        <f t="shared" si="1"/>
        <v>0.15</v>
      </c>
      <c r="D20" s="55" t="str">
        <f t="shared" si="2"/>
        <v>kg</v>
      </c>
      <c r="E20" s="54">
        <f t="shared" si="3"/>
        <v>0.15</v>
      </c>
      <c r="F20" s="54">
        <f t="shared" si="3"/>
        <v>0.3</v>
      </c>
      <c r="G20" s="54">
        <f t="shared" si="3"/>
        <v>0.44999999999999996</v>
      </c>
      <c r="H20" s="9"/>
      <c r="I20" s="11"/>
      <c r="J20" s="37" t="str">
        <f t="shared" si="5"/>
        <v>X</v>
      </c>
      <c r="K20" s="61" t="s">
        <v>63</v>
      </c>
      <c r="L20" s="45" t="s">
        <v>71</v>
      </c>
      <c r="M20" s="46">
        <v>0.15</v>
      </c>
      <c r="N20" s="11"/>
      <c r="O20" s="47" t="s">
        <v>7</v>
      </c>
      <c r="P20" s="11"/>
      <c r="Q20" s="48"/>
      <c r="R20" s="11"/>
      <c r="S20" s="45"/>
      <c r="T20" s="53"/>
      <c r="W20" s="10" t="s">
        <v>7</v>
      </c>
      <c r="X20" s="24">
        <f t="shared" si="4"/>
        <v>0.15</v>
      </c>
    </row>
    <row r="21" spans="1:24" s="10" customFormat="1" ht="20.25" customHeight="1" x14ac:dyDescent="0.2">
      <c r="A21" s="9"/>
      <c r="B21" s="51" t="str">
        <f t="shared" si="0"/>
        <v>Honig</v>
      </c>
      <c r="C21" s="57">
        <f t="shared" si="1"/>
        <v>0.1</v>
      </c>
      <c r="D21" s="55" t="str">
        <f t="shared" si="2"/>
        <v>kg</v>
      </c>
      <c r="E21" s="54">
        <f t="shared" si="3"/>
        <v>0.1</v>
      </c>
      <c r="F21" s="54">
        <f t="shared" si="3"/>
        <v>0.2</v>
      </c>
      <c r="G21" s="54">
        <f t="shared" si="3"/>
        <v>0.30000000000000004</v>
      </c>
      <c r="H21" s="9"/>
      <c r="I21" s="11"/>
      <c r="J21" s="37" t="str">
        <f t="shared" si="5"/>
        <v>X</v>
      </c>
      <c r="K21" s="61" t="s">
        <v>63</v>
      </c>
      <c r="L21" s="45" t="s">
        <v>72</v>
      </c>
      <c r="M21" s="46">
        <v>0.1</v>
      </c>
      <c r="N21" s="11"/>
      <c r="O21" s="47" t="s">
        <v>7</v>
      </c>
      <c r="P21" s="11"/>
      <c r="Q21" s="48"/>
      <c r="R21" s="11"/>
      <c r="S21" s="45"/>
      <c r="T21" s="53"/>
      <c r="W21" s="10" t="s">
        <v>7</v>
      </c>
      <c r="X21" s="24">
        <f t="shared" si="4"/>
        <v>0.1</v>
      </c>
    </row>
    <row r="22" spans="1:24" s="10" customFormat="1" ht="20.25" customHeight="1" x14ac:dyDescent="0.2">
      <c r="A22" s="9"/>
      <c r="B22" s="51" t="str">
        <f t="shared" si="0"/>
        <v>Möhren, geraspelt</v>
      </c>
      <c r="C22" s="57">
        <f t="shared" si="1"/>
        <v>2</v>
      </c>
      <c r="D22" s="55" t="str">
        <f t="shared" si="2"/>
        <v>kg</v>
      </c>
      <c r="E22" s="54">
        <f t="shared" si="3"/>
        <v>2</v>
      </c>
      <c r="F22" s="54">
        <f t="shared" si="3"/>
        <v>4</v>
      </c>
      <c r="G22" s="54">
        <f t="shared" si="3"/>
        <v>6</v>
      </c>
      <c r="H22" s="9"/>
      <c r="I22" s="11"/>
      <c r="J22" s="37" t="str">
        <f>IF(L22&lt;&gt;"","X","")</f>
        <v>X</v>
      </c>
      <c r="K22" s="61" t="s">
        <v>63</v>
      </c>
      <c r="L22" s="45" t="s">
        <v>73</v>
      </c>
      <c r="M22" s="46">
        <v>2</v>
      </c>
      <c r="N22" s="11"/>
      <c r="O22" s="47" t="s">
        <v>7</v>
      </c>
      <c r="P22" s="11"/>
      <c r="Q22" s="48"/>
      <c r="R22" s="11"/>
      <c r="S22" s="45"/>
      <c r="T22" s="53"/>
      <c r="W22" s="10" t="s">
        <v>7</v>
      </c>
      <c r="X22" s="24">
        <f t="shared" si="4"/>
        <v>2</v>
      </c>
    </row>
    <row r="23" spans="1:24" s="10" customFormat="1" ht="20.25" customHeight="1" x14ac:dyDescent="0.2">
      <c r="A23" s="9"/>
      <c r="B23" s="56" t="str">
        <f t="shared" si="0"/>
        <v>Hefe (nach Führung)</v>
      </c>
      <c r="C23" s="57">
        <f t="shared" ref="C23:C30" si="6">IF(AND(L23&lt;&gt;"",M23&lt;&gt;""),M23,"")</f>
        <v>0.25</v>
      </c>
      <c r="D23" s="55" t="str">
        <f t="shared" ref="D23:D30" si="7">IF(AND(O23&lt;&gt;"",M23&lt;&gt;""),$O23,"")</f>
        <v>kg</v>
      </c>
      <c r="E23" s="54">
        <f t="shared" si="3"/>
        <v>0.25</v>
      </c>
      <c r="F23" s="54">
        <f t="shared" si="3"/>
        <v>0.5</v>
      </c>
      <c r="G23" s="54">
        <f t="shared" si="3"/>
        <v>0.75</v>
      </c>
      <c r="H23" s="9"/>
      <c r="I23" s="11"/>
      <c r="J23" s="37" t="str">
        <f t="shared" si="5"/>
        <v>X</v>
      </c>
      <c r="K23" s="61" t="s">
        <v>63</v>
      </c>
      <c r="L23" s="45" t="s">
        <v>80</v>
      </c>
      <c r="M23" s="46">
        <v>0.25</v>
      </c>
      <c r="N23" s="11"/>
      <c r="O23" s="47" t="s">
        <v>7</v>
      </c>
      <c r="P23" s="11"/>
      <c r="Q23" s="48"/>
      <c r="R23" s="11"/>
      <c r="S23" s="45"/>
      <c r="T23" s="53"/>
      <c r="W23" s="10" t="s">
        <v>7</v>
      </c>
      <c r="X23" s="24">
        <f t="shared" si="4"/>
        <v>0.25</v>
      </c>
    </row>
    <row r="24" spans="1:24" s="10" customFormat="1" ht="20.25" customHeight="1" x14ac:dyDescent="0.2">
      <c r="A24" s="9"/>
      <c r="B24" s="51" t="str">
        <f t="shared" si="0"/>
        <v>Joghurt</v>
      </c>
      <c r="C24" s="57">
        <f t="shared" si="6"/>
        <v>2</v>
      </c>
      <c r="D24" s="55" t="str">
        <f t="shared" si="7"/>
        <v>kg</v>
      </c>
      <c r="E24" s="54">
        <f t="shared" si="3"/>
        <v>2</v>
      </c>
      <c r="F24" s="54">
        <f t="shared" si="3"/>
        <v>4</v>
      </c>
      <c r="G24" s="54">
        <f t="shared" si="3"/>
        <v>6</v>
      </c>
      <c r="H24" s="9"/>
      <c r="I24" s="11"/>
      <c r="J24" s="37" t="str">
        <f t="shared" si="5"/>
        <v>X</v>
      </c>
      <c r="K24" s="61" t="s">
        <v>63</v>
      </c>
      <c r="L24" s="45" t="s">
        <v>89</v>
      </c>
      <c r="M24" s="46">
        <v>2</v>
      </c>
      <c r="N24" s="11"/>
      <c r="O24" s="47" t="s">
        <v>7</v>
      </c>
      <c r="P24" s="11"/>
      <c r="Q24" s="48"/>
      <c r="R24" s="11"/>
      <c r="S24" s="45"/>
      <c r="T24" s="53"/>
      <c r="W24" s="10" t="s">
        <v>7</v>
      </c>
      <c r="X24" s="24">
        <f t="shared" si="4"/>
        <v>2</v>
      </c>
    </row>
    <row r="25" spans="1:24" s="10" customFormat="1" ht="20.25" customHeight="1" x14ac:dyDescent="0.2">
      <c r="A25" s="9"/>
      <c r="B25" s="51" t="str">
        <f>IF(L25="","",IF(OR(Q25="U",Q25="O2"),"     "&amp;L25,IF(OR(Q25="U2",Q25="O3"),"         "&amp;L25,IF(Q25="U3","            "&amp;L25,L25))))</f>
        <v>Wasser ca.</v>
      </c>
      <c r="C25" s="57">
        <f>IF(AND(L25&lt;&gt;"",M25&lt;&gt;""),M25,"")</f>
        <v>2.4</v>
      </c>
      <c r="D25" s="55" t="str">
        <f>IF(AND(O25&lt;&gt;"",M25&lt;&gt;""),$O25,"")</f>
        <v>kg</v>
      </c>
      <c r="E25" s="54">
        <f t="shared" si="3"/>
        <v>2.4</v>
      </c>
      <c r="F25" s="54">
        <f t="shared" si="3"/>
        <v>4.8</v>
      </c>
      <c r="G25" s="54">
        <f t="shared" si="3"/>
        <v>7.1999999999999993</v>
      </c>
      <c r="H25" s="9"/>
      <c r="I25" s="11"/>
      <c r="J25" s="37" t="str">
        <f>IF(L25&lt;&gt;"","X","")</f>
        <v>X</v>
      </c>
      <c r="K25" s="61" t="s">
        <v>63</v>
      </c>
      <c r="L25" s="45" t="s">
        <v>90</v>
      </c>
      <c r="M25" s="46">
        <v>2.4</v>
      </c>
      <c r="N25" s="11"/>
      <c r="O25" s="47" t="s">
        <v>7</v>
      </c>
      <c r="P25" s="11"/>
      <c r="Q25" s="48"/>
      <c r="R25" s="11"/>
      <c r="S25" s="45"/>
      <c r="T25" s="53"/>
      <c r="W25" s="10" t="s">
        <v>7</v>
      </c>
      <c r="X25" s="24">
        <f>IF(AND(Q25&lt;&gt;"o",Q25&lt;&gt;"o2",Q25&lt;&gt;"o3"),M25,0)</f>
        <v>2.4</v>
      </c>
    </row>
    <row r="26" spans="1:24" s="10" customFormat="1" ht="20.25" customHeight="1" x14ac:dyDescent="0.2">
      <c r="A26" s="9"/>
      <c r="B26" s="51" t="str">
        <f t="shared" si="0"/>
        <v>-</v>
      </c>
      <c r="C26" s="57" t="str">
        <f t="shared" si="6"/>
        <v/>
      </c>
      <c r="D26" s="55" t="str">
        <f t="shared" si="7"/>
        <v/>
      </c>
      <c r="E26" s="54" t="str">
        <f t="shared" si="3"/>
        <v/>
      </c>
      <c r="F26" s="54" t="str">
        <f t="shared" si="3"/>
        <v/>
      </c>
      <c r="G26" s="54" t="str">
        <f t="shared" si="3"/>
        <v/>
      </c>
      <c r="H26" s="9"/>
      <c r="I26" s="11"/>
      <c r="J26" s="37" t="str">
        <f t="shared" si="5"/>
        <v>X</v>
      </c>
      <c r="K26" s="61" t="s">
        <v>63</v>
      </c>
      <c r="L26" s="45" t="s">
        <v>74</v>
      </c>
      <c r="M26" s="46"/>
      <c r="N26" s="11"/>
      <c r="O26" s="47"/>
      <c r="P26" s="11"/>
      <c r="Q26" s="48"/>
      <c r="R26" s="11"/>
      <c r="S26" s="45"/>
      <c r="T26" s="53"/>
      <c r="W26" s="10" t="s">
        <v>7</v>
      </c>
      <c r="X26" s="24">
        <f t="shared" si="4"/>
        <v>0</v>
      </c>
    </row>
    <row r="27" spans="1:24" s="10" customFormat="1" ht="20.25" customHeight="1" x14ac:dyDescent="0.2">
      <c r="A27" s="9"/>
      <c r="B27" s="51" t="str">
        <f t="shared" si="0"/>
        <v>Cashewnüsse, geröstet, gesalzen</v>
      </c>
      <c r="C27" s="57">
        <f t="shared" si="6"/>
        <v>1.5</v>
      </c>
      <c r="D27" s="55" t="str">
        <f t="shared" si="7"/>
        <v>kg</v>
      </c>
      <c r="E27" s="54">
        <f t="shared" si="3"/>
        <v>1.5</v>
      </c>
      <c r="F27" s="54">
        <f t="shared" si="3"/>
        <v>3</v>
      </c>
      <c r="G27" s="54">
        <f t="shared" si="3"/>
        <v>4.5</v>
      </c>
      <c r="H27" s="9"/>
      <c r="I27" s="11"/>
      <c r="J27" s="37" t="str">
        <f t="shared" si="5"/>
        <v>X</v>
      </c>
      <c r="K27" s="61" t="s">
        <v>63</v>
      </c>
      <c r="L27" s="45" t="s">
        <v>75</v>
      </c>
      <c r="M27" s="46">
        <v>1.5</v>
      </c>
      <c r="N27" s="11"/>
      <c r="O27" s="47" t="s">
        <v>7</v>
      </c>
      <c r="P27" s="11"/>
      <c r="Q27" s="48"/>
      <c r="R27" s="11"/>
      <c r="S27" s="45"/>
      <c r="T27" s="53"/>
      <c r="W27" s="10" t="s">
        <v>7</v>
      </c>
      <c r="X27" s="24">
        <f t="shared" si="4"/>
        <v>1.5</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ref="X28:X43" si="8">IF(AND(Q28&lt;&gt;"o",Q28&lt;&gt;"o2",Q28&lt;&gt;"o3"),M28,0)</f>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2"/>
      <c r="C44" s="92"/>
      <c r="D44" s="92"/>
      <c r="E44" s="92"/>
      <c r="F44" s="92"/>
      <c r="G44" s="93"/>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42049.929454976853</v>
      </c>
      <c r="C46" s="16">
        <f>IF(O46&gt;0,"",X46)</f>
        <v>21.029999999999998</v>
      </c>
      <c r="D46" s="70"/>
      <c r="E46" s="72">
        <f>IF($O$46&gt;0,"-----",IF($L$5&lt;&gt;"",$L$5*E10,E10*$C$46))</f>
        <v>21.029999999999998</v>
      </c>
      <c r="F46" s="72">
        <f>IF($O$46&gt;0,"-----",IF($L$5&lt;&gt;"",$L$5*F10,F10*$C$46))</f>
        <v>42.059999999999995</v>
      </c>
      <c r="G46" s="72">
        <f>IF($O$46&gt;0,"-----",IF($L$5&lt;&gt;"",$L$5*G10,G10*$C$46))</f>
        <v>63.089999999999989</v>
      </c>
      <c r="H46"/>
      <c r="I46" s="4"/>
      <c r="J46" s="38" t="s">
        <v>30</v>
      </c>
      <c r="K46" s="14"/>
      <c r="L46" s="14"/>
      <c r="M46" s="14"/>
      <c r="N46" s="14"/>
      <c r="O46" s="76">
        <f>COUNTIF(O12:O43,"=St.")</f>
        <v>0</v>
      </c>
      <c r="P46" s="14"/>
      <c r="Q46" s="14"/>
      <c r="R46" s="2"/>
      <c r="X46" s="25">
        <f>SUM(X11:X45)</f>
        <v>21.029999999999998</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hidden="1" x14ac:dyDescent="0.25">
      <c r="A53" s="34"/>
      <c r="B53" s="65" t="s">
        <v>36</v>
      </c>
      <c r="C53" s="34"/>
      <c r="D53" s="34"/>
      <c r="E53" s="34"/>
      <c r="F53" s="34"/>
      <c r="G53" s="34"/>
      <c r="H53" s="23"/>
      <c r="I53" s="23"/>
      <c r="J53" s="38" t="str">
        <f>IF(J54="X","X","")</f>
        <v/>
      </c>
      <c r="K53" s="23"/>
      <c r="L53" s="23"/>
      <c r="M53" s="23"/>
      <c r="N53" s="23"/>
      <c r="O53" s="23"/>
      <c r="P53" s="23"/>
      <c r="Q53" s="23"/>
      <c r="R53" s="23"/>
    </row>
    <row r="54" spans="1:18" s="26" customFormat="1" ht="125.25" hidden="1" customHeight="1" x14ac:dyDescent="0.25">
      <c r="A54" s="23"/>
      <c r="B54" s="88"/>
      <c r="C54" s="89"/>
      <c r="D54" s="89"/>
      <c r="E54" s="89"/>
      <c r="F54" s="89"/>
      <c r="G54" s="90"/>
      <c r="H54" s="23"/>
      <c r="I54" s="23"/>
      <c r="J54" s="38" t="str">
        <f>IF(B54&lt;&gt;"","X","")</f>
        <v/>
      </c>
      <c r="K54" s="23"/>
      <c r="L54" s="23"/>
      <c r="M54" s="23"/>
      <c r="N54" s="23"/>
      <c r="O54" s="23"/>
      <c r="P54" s="23"/>
      <c r="Q54" s="23"/>
      <c r="R54" s="23"/>
    </row>
    <row r="55" spans="1:18" ht="13.15" hidden="1" customHeight="1" x14ac:dyDescent="0.2">
      <c r="B55" s="36"/>
      <c r="C55" s="36"/>
      <c r="D55" s="36"/>
      <c r="E55" s="36"/>
      <c r="F55" s="36"/>
      <c r="G55" s="36"/>
      <c r="H55" s="36"/>
      <c r="J55" s="38" t="str">
        <f>IF(J53="X","X","")</f>
        <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4"/>
      <c r="D57" s="85"/>
      <c r="E57" s="85"/>
      <c r="F57" s="85"/>
      <c r="G57" s="86"/>
      <c r="H57" s="23"/>
      <c r="I57" s="23"/>
      <c r="J57" s="38" t="str">
        <f>IF(C57&lt;&gt;"","X","")</f>
        <v/>
      </c>
      <c r="K57" s="23"/>
      <c r="L57" s="23"/>
      <c r="M57" s="23"/>
      <c r="N57" s="23"/>
      <c r="O57" s="23"/>
      <c r="P57" s="23"/>
      <c r="Q57" s="23"/>
      <c r="R57" s="23"/>
    </row>
    <row r="58" spans="1:18" s="26" customFormat="1" ht="18.75" hidden="1" customHeight="1" x14ac:dyDescent="0.25">
      <c r="A58" s="34"/>
      <c r="B58" s="33" t="s">
        <v>15</v>
      </c>
      <c r="C58" s="84"/>
      <c r="D58" s="85"/>
      <c r="E58" s="85"/>
      <c r="F58" s="85"/>
      <c r="G58" s="86"/>
      <c r="H58" s="23"/>
      <c r="I58" s="23"/>
      <c r="J58" s="38" t="str">
        <f>IF(C58&lt;&gt;"","X","")</f>
        <v/>
      </c>
      <c r="K58" s="23"/>
      <c r="L58" s="23"/>
      <c r="M58" s="23"/>
      <c r="N58" s="23"/>
      <c r="O58" s="23"/>
      <c r="P58" s="23"/>
      <c r="Q58" s="23"/>
      <c r="R58" s="23"/>
    </row>
    <row r="59" spans="1:18" s="26" customFormat="1" ht="47.25" hidden="1" customHeight="1" x14ac:dyDescent="0.25">
      <c r="A59" s="34"/>
      <c r="B59" s="33" t="s">
        <v>17</v>
      </c>
      <c r="C59" s="84"/>
      <c r="D59" s="85"/>
      <c r="E59" s="85"/>
      <c r="F59" s="85"/>
      <c r="G59" s="86"/>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73.5" customHeight="1" x14ac:dyDescent="0.25">
      <c r="A62" s="34"/>
      <c r="B62" s="33" t="s">
        <v>12</v>
      </c>
      <c r="C62" s="80" t="s">
        <v>81</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88</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38.25" customHeight="1" x14ac:dyDescent="0.25">
      <c r="A81" s="34"/>
      <c r="B81" s="33" t="s">
        <v>19</v>
      </c>
      <c r="C81" s="80" t="s">
        <v>82</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83</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84</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85</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66" customHeight="1" x14ac:dyDescent="0.25">
      <c r="A104" s="34"/>
      <c r="B104" s="33" t="s">
        <v>39</v>
      </c>
      <c r="C104" s="80" t="s">
        <v>86</v>
      </c>
      <c r="D104" s="81"/>
      <c r="E104" s="81"/>
      <c r="F104" s="81"/>
      <c r="G104" s="82"/>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hidden="1" x14ac:dyDescent="0.25">
      <c r="A116" s="34"/>
      <c r="B116" s="65" t="s">
        <v>29</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84"/>
      <c r="C117" s="85"/>
      <c r="D117" s="85"/>
      <c r="E117" s="85"/>
      <c r="F117" s="85"/>
      <c r="G117" s="86"/>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7:K13 L12:N13 J50:J117 L7:L11 M7:Q10 J44:S44 U44:AM44 J45:T45 T28:T44 S28:S43 S12:T27 P12:Q43 J14: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7 O28:O43">
      <formula1>"kg,ltr,St."</formula1>
    </dataValidation>
    <dataValidation type="list" allowBlank="1" showInputMessage="1" showErrorMessage="1" sqref="Q12:Q27 Q28: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2015-02-14T21:18:29Z</dcterms:modified>
</cp:coreProperties>
</file>