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4" i="2" l="1"/>
  <c r="M19" i="2" l="1"/>
  <c r="M15" i="2"/>
  <c r="M12" i="2"/>
  <c r="J54" i="2" l="1"/>
  <c r="J53" i="2" s="1"/>
  <c r="J55" i="2" s="1"/>
  <c r="J58" i="2"/>
  <c r="J57" i="2"/>
  <c r="J56" i="2"/>
  <c r="J60" i="2" s="1"/>
  <c r="J63" i="2"/>
  <c r="J62" i="2"/>
  <c r="J61" i="2" s="1"/>
  <c r="J65" i="2" s="1"/>
  <c r="J73" i="2"/>
  <c r="J72" i="2"/>
  <c r="J71" i="2"/>
  <c r="J78" i="2"/>
  <c r="J77" i="2"/>
  <c r="J76" i="2"/>
  <c r="J95" i="2"/>
  <c r="J94" i="2"/>
  <c r="J93" i="2"/>
  <c r="J92" i="2"/>
  <c r="J114" i="2"/>
  <c r="J113" i="2"/>
  <c r="J112" i="2"/>
  <c r="J111" i="2"/>
  <c r="J108" i="2"/>
  <c r="J107" i="2"/>
  <c r="J109" i="2" s="1"/>
  <c r="J105" i="2"/>
  <c r="J104" i="2"/>
  <c r="J103" i="2"/>
  <c r="J102" i="2"/>
  <c r="J99" i="2"/>
  <c r="J98" i="2"/>
  <c r="J97" i="2" s="1"/>
  <c r="J100" i="2" s="1"/>
  <c r="J89" i="2"/>
  <c r="J88" i="2"/>
  <c r="J87" i="2"/>
  <c r="J84" i="2"/>
  <c r="J83" i="2"/>
  <c r="J82" i="2"/>
  <c r="J81" i="2"/>
  <c r="J117" i="2"/>
  <c r="J116" i="2" s="1"/>
  <c r="X12" i="2"/>
  <c r="X13" i="2"/>
  <c r="X14" i="2"/>
  <c r="X15" i="2"/>
  <c r="X16" i="2"/>
  <c r="X17" i="2"/>
  <c r="X18" i="2"/>
  <c r="X19" i="2"/>
  <c r="X20" i="2"/>
  <c r="X21" i="2"/>
  <c r="X22" i="2"/>
  <c r="X23" i="2"/>
  <c r="X24" i="2"/>
  <c r="X25" i="2"/>
  <c r="X27" i="2"/>
  <c r="X28" i="2"/>
  <c r="X29" i="2"/>
  <c r="X31" i="2"/>
  <c r="X30"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1" i="2"/>
  <c r="D31" i="2"/>
  <c r="C30" i="2"/>
  <c r="D30"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2" i="2" s="1"/>
  <c r="F47" i="2"/>
  <c r="G47" i="2"/>
  <c r="C21" i="2"/>
  <c r="B28" i="2"/>
  <c r="B29" i="2"/>
  <c r="B31" i="2"/>
  <c r="B30"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1" i="2"/>
  <c r="J30" i="2"/>
  <c r="J32" i="2"/>
  <c r="J33" i="2"/>
  <c r="J34" i="2"/>
  <c r="J35" i="2"/>
  <c r="J26" i="2"/>
  <c r="J36" i="2"/>
  <c r="J37" i="2"/>
  <c r="J20" i="2"/>
  <c r="J27" i="2"/>
  <c r="J28" i="2"/>
  <c r="J29" i="2"/>
  <c r="J38" i="2"/>
  <c r="J39" i="2"/>
  <c r="J40" i="2"/>
  <c r="J41" i="2"/>
  <c r="J42" i="2"/>
  <c r="J43" i="2"/>
  <c r="J59" i="2"/>
  <c r="J64" i="2"/>
  <c r="J68" i="2"/>
  <c r="J67" i="2"/>
  <c r="J12" i="2"/>
  <c r="B10" i="2"/>
  <c r="F38" i="2" l="1"/>
  <c r="E37" i="2"/>
  <c r="J101" i="2"/>
  <c r="J106" i="2" s="1"/>
  <c r="J91" i="2"/>
  <c r="J96" i="2" s="1"/>
  <c r="G43" i="2"/>
  <c r="J70" i="2"/>
  <c r="J74" i="2" s="1"/>
  <c r="J66" i="2"/>
  <c r="J69" i="2" s="1"/>
  <c r="J86" i="2"/>
  <c r="J90" i="2" s="1"/>
  <c r="J110" i="2"/>
  <c r="J115" i="2" s="1"/>
  <c r="J75" i="2"/>
  <c r="J79" i="2" s="1"/>
  <c r="J80" i="2"/>
  <c r="J85" i="2" s="1"/>
  <c r="E13" i="2"/>
  <c r="F22" i="2"/>
  <c r="E41" i="2"/>
  <c r="G39" i="2"/>
  <c r="X46" i="2"/>
  <c r="C46" i="2" s="1"/>
  <c r="F46" i="2" s="1"/>
  <c r="F34" i="2"/>
  <c r="G30" i="2"/>
  <c r="E29" i="2"/>
  <c r="F26" i="2"/>
  <c r="G23" i="2"/>
  <c r="F20" i="2"/>
  <c r="F16" i="2"/>
  <c r="G22" i="2"/>
  <c r="E22" i="2"/>
  <c r="G42" i="2"/>
  <c r="F41" i="2"/>
  <c r="E40" i="2"/>
  <c r="G38" i="2"/>
  <c r="F37" i="2"/>
  <c r="E36" i="2"/>
  <c r="G34" i="2"/>
  <c r="F33" i="2"/>
  <c r="E32" i="2"/>
  <c r="G31" i="2"/>
  <c r="F29" i="2"/>
  <c r="E28" i="2"/>
  <c r="G26" i="2"/>
  <c r="F25" i="2"/>
  <c r="E24" i="2"/>
  <c r="G21" i="2"/>
  <c r="G20" i="2"/>
  <c r="F19" i="2"/>
  <c r="E18" i="2"/>
  <c r="G16" i="2"/>
  <c r="F15" i="2"/>
  <c r="E14" i="2"/>
  <c r="G12" i="2"/>
  <c r="E12" i="2"/>
  <c r="G35" i="2"/>
  <c r="E33" i="2"/>
  <c r="F31" i="2"/>
  <c r="G27" i="2"/>
  <c r="E25" i="2"/>
  <c r="F21" i="2"/>
  <c r="E19" i="2"/>
  <c r="G17" i="2"/>
  <c r="E15" i="2"/>
  <c r="G13" i="2"/>
  <c r="F43" i="2"/>
  <c r="E42" i="2"/>
  <c r="G40" i="2"/>
  <c r="F39" i="2"/>
  <c r="E38" i="2"/>
  <c r="G36" i="2"/>
  <c r="F35" i="2"/>
  <c r="E34" i="2"/>
  <c r="G32" i="2"/>
  <c r="F30" i="2"/>
  <c r="E31" i="2"/>
  <c r="G28" i="2"/>
  <c r="F27" i="2"/>
  <c r="E26" i="2"/>
  <c r="G24" i="2"/>
  <c r="F23" i="2"/>
  <c r="E21" i="2"/>
  <c r="E20" i="2"/>
  <c r="G18" i="2"/>
  <c r="F17" i="2"/>
  <c r="E16" i="2"/>
  <c r="G14" i="2"/>
  <c r="F13" i="2"/>
  <c r="F12" i="2"/>
  <c r="E43" i="2"/>
  <c r="G41" i="2"/>
  <c r="F40" i="2"/>
  <c r="E39" i="2"/>
  <c r="G37" i="2"/>
  <c r="F36" i="2"/>
  <c r="E35" i="2"/>
  <c r="G33" i="2"/>
  <c r="F32" i="2"/>
  <c r="E30"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<sst xmlns="http://schemas.openxmlformats.org/spreadsheetml/2006/main" count="214" uniqueCount="98">
  <si>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</si>
  <si>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</si>
  <si>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</si>
  <si>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</si>
  <si>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</si>
  <si>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</si>
  <si>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</si>
  <si>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</si>
  <si>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</si>
  <si>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</si>
  <si>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</si>
  <si>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</si>
  <si>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</si>
  <si>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</si>
  <si>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</si>
  <si>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</si>
  <si>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</si>
  <si>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</si>
  <si>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</si>
  <si>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</si>
  <si>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</si>
  <si>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</si>
  <si>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</si>
  <si>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</si>
  <si>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</si>
  <si>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</si>
  <si>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</si>
  <si>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</si>
  <si>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</si>
  <si>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</si>
  <si>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</si>
  <si>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</si>
  <si>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</si>
  <si>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</si>
  <si>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</si>
  <si>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</si>
  <si>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</si>
  <si>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</si>
  <si>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</si>
  <si>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</si>
  <si>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</si>
  <si>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</si>
  <si>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</si>
  <si>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</si>
  <si>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</si>
  <si>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</si>
  <si>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</si>
  <si>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</si>
  <si>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</si>
  <si>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</si>
  <si>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</si>
  <si>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</si>
  <si>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</si>
  <si>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</si>
  <si>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</si>
  <si>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</si>
  <si>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</si>
  <si>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</si>
  <si>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</si>
  <si>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</si>
  <si>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</si>
  <si>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</si>
  <si>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</si>
  <si>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</si>
  <si>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</si>
  <si>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</si>
  <si>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o</t>
  </si>
  <si>
    <t>u</t>
  </si>
  <si>
    <t>Wasser</t>
  </si>
  <si>
    <t>Salz</t>
  </si>
  <si>
    <t>Quellstück</t>
  </si>
  <si>
    <t>SB-Kerne leicht geröstet</t>
  </si>
  <si>
    <t>Lupinenschrot / Sojaschrot</t>
  </si>
  <si>
    <t>Leinsaat</t>
  </si>
  <si>
    <t>Weizenmehl Type 1050</t>
  </si>
  <si>
    <t>Roggenmehl Type 1150</t>
  </si>
  <si>
    <t>Hefe</t>
  </si>
  <si>
    <t>Malzextrakt hell</t>
  </si>
  <si>
    <t>Quark 40% Fett</t>
  </si>
  <si>
    <t>Frischquark- Brot</t>
  </si>
  <si>
    <t>Goldika 50 / Bio-Profi 50</t>
  </si>
  <si>
    <t>Dinkel-/Weizenmehl Type</t>
  </si>
  <si>
    <t>Sauerteig TA 180</t>
  </si>
  <si>
    <t xml:space="preserve">Roggenmehl </t>
  </si>
  <si>
    <t>8 Minuten (nach Knetertyp)</t>
  </si>
  <si>
    <t>4 Minuten (entsprechend auskneten)</t>
  </si>
  <si>
    <t>15 - 20 Minuten</t>
  </si>
  <si>
    <t>25°C - 26°C</t>
  </si>
  <si>
    <t>Wassermenge beim ersten Backversuch vorsichtig an die benötigte Teigkonsistenz herantesten.</t>
  </si>
  <si>
    <t>Mehbrühstück TA500</t>
  </si>
  <si>
    <t>Mehl und Salz in der Anschlagmaschine mit der 4-fachen Menge an Wasser überbrühen und mit mittlerem Besen 5 Minuten glatt laufen lassen (Schnellgang).</t>
  </si>
  <si>
    <t>bis zu 3 Tage in der Kühlung</t>
  </si>
  <si>
    <t>betriebsüblich</t>
  </si>
  <si>
    <t>Mögliche Variationen:
- Sauerteig auf eigene Führung anpassen
- anstatt 40%igem Quark einen mit 20% Fettanteil verwenden. Bitte jedoch keinen Magerquark, der bringt nicht die gewünschte Brotbeschaffenheit.</t>
  </si>
  <si>
    <t>freigeschobenes Brot 50 Minuten, Kastenbrot 60 Minuten, darauf Hefemenge anpassen.</t>
  </si>
  <si>
    <t>Wasser kalt</t>
  </si>
  <si>
    <t>nach Wunsch</t>
  </si>
  <si>
    <t>lockeres Brot mit Saaten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</si>
</sst>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79</v>
      </c>
      <c r="D3" s="84"/>
      <c r="E3" s="84"/>
      <c r="F3" s="84"/>
      <c r="G3" s="85"/>
      <c r="L3" s="93" t="s">
        <v>32</v>
      </c>
      <c r="M3" s="93"/>
      <c r="O3" s="75">
        <v>10</v>
      </c>
      <c r="Q3" s="35" t="s">
        <v>35</v>
      </c>
    </row>
    <row r="4" spans="1:24" ht="5.25" customHeight="1" x14ac:dyDescent="0.2">
      <c r="A4" s="36"/>
      <c r="B4" s="79"/>
    </row>
    <row r="5" spans="1:24" ht="24.75" customHeight="1" x14ac:dyDescent="0.2">
      <c r="A5" s="36"/>
      <c r="B5" s="79"/>
      <c r="C5" s="94" t="s">
        <v>97</v>
      </c>
      <c r="D5" s="95"/>
      <c r="E5" s="95"/>
      <c r="F5" s="95"/>
      <c r="G5" s="96"/>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Sauerteig TA 180</v>
      </c>
      <c r="C12" s="57">
        <f t="shared" ref="C12:C20" si="1">IF(AND(L12&lt;&gt;"",M12&lt;&gt;""),M12,"")</f>
        <v>2.16</v>
      </c>
      <c r="D12" s="55" t="str">
        <f t="shared" ref="D12:D20" si="2">IF(AND(O12&lt;&gt;"",M12&lt;&gt;""),$O12,"")</f>
        <v>kg</v>
      </c>
      <c r="E12" s="54">
        <f t="shared" ref="E12:G43" si="3">IF(AND($L$5&gt;0,$O$46&gt;0),"-----",IF($C12&lt;&gt;"",IF($M12&lt;$O$3,$C12*E$47,ROUND($C12*E$47,2)),""))</f>
        <v>2.16</v>
      </c>
      <c r="F12" s="54">
        <f t="shared" si="3"/>
        <v>4.32</v>
      </c>
      <c r="G12" s="54">
        <f t="shared" si="3"/>
        <v>6.48</v>
      </c>
      <c r="H12" s="9"/>
      <c r="I12" s="11"/>
      <c r="J12" s="37" t="str">
        <f>IF(L12&lt;&gt;"","X","")</f>
        <v>X</v>
      </c>
      <c r="K12" s="61" t="s">
        <v>63</v>
      </c>
      <c r="L12" s="45" t="s">
        <v>82</v>
      </c>
      <c r="M12" s="46">
        <f>SUM(M13:M14)</f>
        <v>2.16</v>
      </c>
      <c r="N12" s="11"/>
      <c r="O12" s="47" t="s">
        <v>7</v>
      </c>
      <c r="P12" s="11"/>
      <c r="Q12" s="48" t="s">
        <v>66</v>
      </c>
      <c r="R12" s="11"/>
      <c r="S12" s="45"/>
      <c r="T12" s="53"/>
      <c r="W12" s="10" t="s">
        <v>7</v>
      </c>
      <c r="X12" s="24">
        <f t="shared" ref="X12:X25" si="4">IF(AND(Q12&lt;&gt;"o",Q12&lt;&gt;"o2",Q12&lt;&gt;"o3"),M12,0)</f>
        <v>0</v>
      </c>
    </row>
    <row r="13" spans="1:24" s="10" customFormat="1" ht="20.25" customHeight="1" x14ac:dyDescent="0.2">
      <c r="A13" s="9"/>
      <c r="B13" s="51" t="str">
        <f t="shared" si="0"/>
        <v xml:space="preserve">     Roggenmehl </v>
      </c>
      <c r="C13" s="57">
        <f t="shared" si="1"/>
        <v>1.2</v>
      </c>
      <c r="D13" s="55" t="str">
        <f t="shared" si="2"/>
        <v>kg</v>
      </c>
      <c r="E13" s="54">
        <f t="shared" si="3"/>
        <v>1.2</v>
      </c>
      <c r="F13" s="54">
        <f t="shared" si="3"/>
        <v>2.4</v>
      </c>
      <c r="G13" s="54">
        <f t="shared" si="3"/>
        <v>3.5999999999999996</v>
      </c>
      <c r="H13" s="9"/>
      <c r="I13" s="11"/>
      <c r="J13" s="37" t="str">
        <f t="shared" ref="J13:J43" si="5">IF(L13&lt;&gt;"","X","")</f>
        <v>X</v>
      </c>
      <c r="K13" s="61" t="s">
        <v>63</v>
      </c>
      <c r="L13" s="45" t="s">
        <v>83</v>
      </c>
      <c r="M13" s="46">
        <v>1.2</v>
      </c>
      <c r="N13" s="11"/>
      <c r="O13" s="47" t="s">
        <v>7</v>
      </c>
      <c r="P13" s="11"/>
      <c r="Q13" s="48" t="s">
        <v>67</v>
      </c>
      <c r="R13" s="11"/>
      <c r="S13" s="45"/>
      <c r="T13" s="53"/>
      <c r="W13" s="10" t="s">
        <v>7</v>
      </c>
      <c r="X13" s="24">
        <f t="shared" si="4"/>
        <v>1.2</v>
      </c>
    </row>
    <row r="14" spans="1:24" s="10" customFormat="1" ht="20.25" customHeight="1" x14ac:dyDescent="0.2">
      <c r="A14" s="9"/>
      <c r="B14" s="51" t="str">
        <f t="shared" si="0"/>
        <v xml:space="preserve">     Wasser</v>
      </c>
      <c r="C14" s="57">
        <f t="shared" si="1"/>
        <v>0.96</v>
      </c>
      <c r="D14" s="55" t="str">
        <f t="shared" si="2"/>
        <v>kg</v>
      </c>
      <c r="E14" s="54">
        <f t="shared" si="3"/>
        <v>0.96</v>
      </c>
      <c r="F14" s="54">
        <f t="shared" si="3"/>
        <v>1.92</v>
      </c>
      <c r="G14" s="54">
        <f t="shared" si="3"/>
        <v>2.88</v>
      </c>
      <c r="H14" s="9"/>
      <c r="I14" s="11"/>
      <c r="J14" s="37" t="str">
        <f t="shared" si="5"/>
        <v>X</v>
      </c>
      <c r="K14" s="61" t="s">
        <v>63</v>
      </c>
      <c r="L14" s="45" t="s">
        <v>68</v>
      </c>
      <c r="M14" s="46">
        <f>M13*0.8</f>
        <v>0.96</v>
      </c>
      <c r="N14" s="11"/>
      <c r="O14" s="47" t="s">
        <v>7</v>
      </c>
      <c r="P14" s="11"/>
      <c r="Q14" s="48" t="s">
        <v>67</v>
      </c>
      <c r="R14" s="11"/>
      <c r="S14" s="45"/>
      <c r="T14" s="53"/>
      <c r="W14" s="10" t="s">
        <v>7</v>
      </c>
      <c r="X14" s="24">
        <f t="shared" si="4"/>
        <v>0.96</v>
      </c>
    </row>
    <row r="15" spans="1:24" s="10" customFormat="1" ht="20.25" customHeight="1" x14ac:dyDescent="0.2">
      <c r="A15" s="9"/>
      <c r="B15" s="51" t="str">
        <f t="shared" si="0"/>
        <v>Mehbrühstück TA500</v>
      </c>
      <c r="C15" s="57">
        <f t="shared" si="1"/>
        <v>1.5299999999999998</v>
      </c>
      <c r="D15" s="55" t="str">
        <f t="shared" si="2"/>
        <v>kg</v>
      </c>
      <c r="E15" s="54">
        <f t="shared" si="3"/>
        <v>1.5299999999999998</v>
      </c>
      <c r="F15" s="54">
        <f t="shared" si="3"/>
        <v>3.0599999999999996</v>
      </c>
      <c r="G15" s="54">
        <f t="shared" si="3"/>
        <v>4.59</v>
      </c>
      <c r="H15" s="9"/>
      <c r="I15" s="11"/>
      <c r="J15" s="37" t="str">
        <f t="shared" si="5"/>
        <v>X</v>
      </c>
      <c r="K15" s="61" t="s">
        <v>63</v>
      </c>
      <c r="L15" s="45" t="s">
        <v>89</v>
      </c>
      <c r="M15" s="46">
        <f>SUM(M16:M18)</f>
        <v>1.5299999999999998</v>
      </c>
      <c r="N15" s="11"/>
      <c r="O15" s="47" t="s">
        <v>7</v>
      </c>
      <c r="P15" s="11"/>
      <c r="Q15" s="48" t="s">
        <v>66</v>
      </c>
      <c r="R15" s="11"/>
      <c r="S15" s="45"/>
      <c r="T15" s="53"/>
      <c r="W15" s="10" t="s">
        <v>7</v>
      </c>
      <c r="X15" s="24">
        <f t="shared" si="4"/>
        <v>0</v>
      </c>
    </row>
    <row r="16" spans="1:24" s="10" customFormat="1" ht="20.25" customHeight="1" x14ac:dyDescent="0.2">
      <c r="A16" s="9"/>
      <c r="B16" s="51" t="str">
        <f t="shared" si="0"/>
        <v xml:space="preserve">     Dinkel-/Weizenmehl Type</v>
      </c>
      <c r="C16" s="57">
        <f t="shared" si="1"/>
        <v>0.3</v>
      </c>
      <c r="D16" s="55" t="str">
        <f t="shared" si="2"/>
        <v>kg</v>
      </c>
      <c r="E16" s="54">
        <f t="shared" si="3"/>
        <v>0.3</v>
      </c>
      <c r="F16" s="54">
        <f t="shared" si="3"/>
        <v>0.6</v>
      </c>
      <c r="G16" s="54">
        <f t="shared" si="3"/>
        <v>0.89999999999999991</v>
      </c>
      <c r="H16" s="9"/>
      <c r="I16" s="11"/>
      <c r="J16" s="37" t="str">
        <f t="shared" si="5"/>
        <v>X</v>
      </c>
      <c r="K16" s="61" t="s">
        <v>63</v>
      </c>
      <c r="L16" s="45" t="s">
        <v>81</v>
      </c>
      <c r="M16" s="46">
        <v>0.3</v>
      </c>
      <c r="N16" s="11"/>
      <c r="O16" s="47" t="s">
        <v>7</v>
      </c>
      <c r="P16" s="11"/>
      <c r="Q16" s="48" t="s">
        <v>67</v>
      </c>
      <c r="R16" s="11"/>
      <c r="S16" s="45"/>
      <c r="T16" s="53"/>
      <c r="W16" s="10" t="s">
        <v>7</v>
      </c>
      <c r="X16" s="24">
        <f t="shared" si="4"/>
        <v>0.3</v>
      </c>
    </row>
    <row r="17" spans="1:24" s="10" customFormat="1" ht="20.25" customHeight="1" x14ac:dyDescent="0.2">
      <c r="A17" s="9"/>
      <c r="B17" s="51" t="str">
        <f t="shared" si="0"/>
        <v xml:space="preserve">     Salz</v>
      </c>
      <c r="C17" s="57">
        <f t="shared" si="1"/>
        <v>0.03</v>
      </c>
      <c r="D17" s="55" t="str">
        <f t="shared" si="2"/>
        <v>kg</v>
      </c>
      <c r="E17" s="54">
        <f t="shared" si="3"/>
        <v>0.03</v>
      </c>
      <c r="F17" s="54">
        <f t="shared" si="3"/>
        <v>0.06</v>
      </c>
      <c r="G17" s="54">
        <f t="shared" si="3"/>
        <v>0.09</v>
      </c>
      <c r="H17" s="9"/>
      <c r="I17" s="11"/>
      <c r="J17" s="37" t="str">
        <f t="shared" si="5"/>
        <v>X</v>
      </c>
      <c r="K17" s="61" t="s">
        <v>63</v>
      </c>
      <c r="L17" s="45" t="s">
        <v>69</v>
      </c>
      <c r="M17" s="46">
        <v>0.03</v>
      </c>
      <c r="N17" s="11"/>
      <c r="O17" s="47" t="s">
        <v>7</v>
      </c>
      <c r="P17" s="11"/>
      <c r="Q17" s="48" t="s">
        <v>67</v>
      </c>
      <c r="R17" s="11"/>
      <c r="S17" s="45"/>
      <c r="T17" s="53"/>
      <c r="W17" s="10" t="s">
        <v>7</v>
      </c>
      <c r="X17" s="24">
        <f t="shared" si="4"/>
        <v>0.03</v>
      </c>
    </row>
    <row r="18" spans="1:24" s="10" customFormat="1" ht="20.25" customHeight="1" x14ac:dyDescent="0.2">
      <c r="A18" s="9"/>
      <c r="B18" s="51" t="str">
        <f t="shared" si="0"/>
        <v xml:space="preserve">     Wasser</v>
      </c>
      <c r="C18" s="57">
        <f t="shared" si="1"/>
        <v>1.2</v>
      </c>
      <c r="D18" s="55" t="str">
        <f t="shared" si="2"/>
        <v>kg</v>
      </c>
      <c r="E18" s="54">
        <f t="shared" si="3"/>
        <v>1.2</v>
      </c>
      <c r="F18" s="54">
        <f t="shared" si="3"/>
        <v>2.4</v>
      </c>
      <c r="G18" s="54">
        <f t="shared" si="3"/>
        <v>3.5999999999999996</v>
      </c>
      <c r="H18" s="9"/>
      <c r="I18" s="11"/>
      <c r="J18" s="37" t="str">
        <f t="shared" si="5"/>
        <v>X</v>
      </c>
      <c r="K18" s="61" t="s">
        <v>63</v>
      </c>
      <c r="L18" s="45" t="s">
        <v>68</v>
      </c>
      <c r="M18" s="46">
        <v>1.2</v>
      </c>
      <c r="N18" s="11"/>
      <c r="O18" s="47" t="s">
        <v>7</v>
      </c>
      <c r="P18" s="11"/>
      <c r="Q18" s="48" t="s">
        <v>67</v>
      </c>
      <c r="R18" s="11"/>
      <c r="S18" s="45"/>
      <c r="T18" s="53"/>
      <c r="W18" s="10" t="s">
        <v>7</v>
      </c>
      <c r="X18" s="24">
        <f t="shared" si="4"/>
        <v>1.2</v>
      </c>
    </row>
    <row r="19" spans="1:24" s="10" customFormat="1" ht="20.25" customHeight="1" x14ac:dyDescent="0.2">
      <c r="A19" s="9"/>
      <c r="B19" s="51" t="str">
        <f t="shared" si="0"/>
        <v>Quellstück</v>
      </c>
      <c r="C19" s="57">
        <f t="shared" si="1"/>
        <v>3.31</v>
      </c>
      <c r="D19" s="55" t="str">
        <f t="shared" si="2"/>
        <v>kg</v>
      </c>
      <c r="E19" s="54">
        <f t="shared" si="3"/>
        <v>3.31</v>
      </c>
      <c r="F19" s="54">
        <f t="shared" si="3"/>
        <v>6.62</v>
      </c>
      <c r="G19" s="54">
        <f t="shared" si="3"/>
        <v>9.93</v>
      </c>
      <c r="H19" s="9"/>
      <c r="I19" s="11"/>
      <c r="J19" s="37" t="str">
        <f t="shared" si="5"/>
        <v>X</v>
      </c>
      <c r="K19" s="61" t="s">
        <v>63</v>
      </c>
      <c r="L19" s="45" t="s">
        <v>70</v>
      </c>
      <c r="M19" s="46">
        <f>SUM(M20:M24)</f>
        <v>3.31</v>
      </c>
      <c r="N19" s="11"/>
      <c r="O19" s="47" t="s">
        <v>7</v>
      </c>
      <c r="P19" s="11"/>
      <c r="Q19" s="48" t="s">
        <v>66</v>
      </c>
      <c r="R19" s="11"/>
      <c r="S19" s="45"/>
      <c r="T19" s="53"/>
      <c r="W19" s="10" t="s">
        <v>7</v>
      </c>
      <c r="X19" s="24">
        <f t="shared" si="4"/>
        <v>0</v>
      </c>
    </row>
    <row r="20" spans="1:24" s="10" customFormat="1" ht="20.25" customHeight="1" x14ac:dyDescent="0.2">
      <c r="A20" s="9"/>
      <c r="B20" s="51" t="str">
        <f t="shared" si="0"/>
        <v xml:space="preserve">     SB-Kerne leicht geröstet</v>
      </c>
      <c r="C20" s="57">
        <f t="shared" si="1"/>
        <v>0.8</v>
      </c>
      <c r="D20" s="55" t="str">
        <f t="shared" si="2"/>
        <v>kg</v>
      </c>
      <c r="E20" s="54">
        <f t="shared" si="3"/>
        <v>0.8</v>
      </c>
      <c r="F20" s="54">
        <f t="shared" si="3"/>
        <v>1.6</v>
      </c>
      <c r="G20" s="54">
        <f t="shared" si="3"/>
        <v>2.4000000000000004</v>
      </c>
      <c r="H20" s="9"/>
      <c r="I20" s="11"/>
      <c r="J20" s="37" t="str">
        <f>IF(L20&lt;&gt;"","X","")</f>
        <v>X</v>
      </c>
      <c r="K20" s="61" t="s">
        <v>63</v>
      </c>
      <c r="L20" s="45" t="s">
        <v>71</v>
      </c>
      <c r="M20" s="46">
        <v>0.8</v>
      </c>
      <c r="N20" s="11"/>
      <c r="O20" s="47" t="s">
        <v>7</v>
      </c>
      <c r="P20" s="11"/>
      <c r="Q20" s="48" t="s">
        <v>67</v>
      </c>
      <c r="R20" s="11"/>
      <c r="S20" s="45"/>
      <c r="T20" s="53"/>
      <c r="W20" s="10" t="s">
        <v>7</v>
      </c>
      <c r="X20" s="24">
        <f t="shared" si="4"/>
        <v>0.8</v>
      </c>
    </row>
    <row r="21" spans="1:24" s="10" customFormat="1" ht="20.25" customHeight="1" x14ac:dyDescent="0.2">
      <c r="A21" s="9"/>
      <c r="B21" s="56" t="str">
        <f t="shared" si="0"/>
        <v xml:space="preserve">     Lupinenschrot / Sojaschrot</v>
      </c>
      <c r="C21" s="57">
        <f t="shared" ref="C21:C31" si="6">IF(AND(L21&lt;&gt;"",M21&lt;&gt;""),M21,"")</f>
        <v>0.4</v>
      </c>
      <c r="D21" s="55" t="str">
        <f t="shared" ref="D21:D31" si="7">IF(AND(O21&lt;&gt;"",M21&lt;&gt;""),$O21,"")</f>
        <v>kg</v>
      </c>
      <c r="E21" s="54">
        <f t="shared" si="3"/>
        <v>0.4</v>
      </c>
      <c r="F21" s="54">
        <f t="shared" si="3"/>
        <v>0.8</v>
      </c>
      <c r="G21" s="54">
        <f t="shared" si="3"/>
        <v>1.2000000000000002</v>
      </c>
      <c r="H21" s="9"/>
      <c r="I21" s="11"/>
      <c r="J21" s="37" t="str">
        <f t="shared" si="5"/>
        <v>X</v>
      </c>
      <c r="K21" s="61" t="s">
        <v>63</v>
      </c>
      <c r="L21" s="45" t="s">
        <v>72</v>
      </c>
      <c r="M21" s="46">
        <v>0.4</v>
      </c>
      <c r="N21" s="11"/>
      <c r="O21" s="47" t="s">
        <v>7</v>
      </c>
      <c r="P21" s="11"/>
      <c r="Q21" s="48" t="s">
        <v>67</v>
      </c>
      <c r="R21" s="11"/>
      <c r="S21" s="45"/>
      <c r="T21" s="53"/>
      <c r="W21" s="10" t="s">
        <v>7</v>
      </c>
      <c r="X21" s="24">
        <f t="shared" si="4"/>
        <v>0.4</v>
      </c>
    </row>
    <row r="22" spans="1:24" s="10" customFormat="1" ht="20.25" customHeight="1" x14ac:dyDescent="0.2">
      <c r="A22" s="9"/>
      <c r="B22" s="51" t="str">
        <f t="shared" si="0"/>
        <v xml:space="preserve">     Leinsaat</v>
      </c>
      <c r="C22" s="57">
        <f t="shared" si="6"/>
        <v>0.4</v>
      </c>
      <c r="D22" s="55" t="str">
        <f t="shared" si="7"/>
        <v>kg</v>
      </c>
      <c r="E22" s="54">
        <f t="shared" si="3"/>
        <v>0.4</v>
      </c>
      <c r="F22" s="54">
        <f t="shared" si="3"/>
        <v>0.8</v>
      </c>
      <c r="G22" s="54">
        <f t="shared" si="3"/>
        <v>1.2000000000000002</v>
      </c>
      <c r="H22" s="9"/>
      <c r="I22" s="11"/>
      <c r="J22" s="37" t="str">
        <f t="shared" si="5"/>
        <v>X</v>
      </c>
      <c r="K22" s="61" t="s">
        <v>63</v>
      </c>
      <c r="L22" s="45" t="s">
        <v>73</v>
      </c>
      <c r="M22" s="46">
        <v>0.4</v>
      </c>
      <c r="N22" s="11"/>
      <c r="O22" s="47" t="s">
        <v>7</v>
      </c>
      <c r="P22" s="11"/>
      <c r="Q22" s="48" t="s">
        <v>67</v>
      </c>
      <c r="R22" s="11"/>
      <c r="S22" s="45"/>
      <c r="T22" s="53"/>
      <c r="W22" s="10" t="s">
        <v>7</v>
      </c>
      <c r="X22" s="24">
        <f t="shared" si="4"/>
        <v>0.4</v>
      </c>
    </row>
    <row r="23" spans="1:24" s="10" customFormat="1" ht="20.25" customHeight="1" x14ac:dyDescent="0.2">
      <c r="A23" s="9"/>
      <c r="B23" s="51" t="str">
        <f t="shared" si="0"/>
        <v xml:space="preserve">     Salz</v>
      </c>
      <c r="C23" s="57">
        <f t="shared" si="6"/>
        <v>0.21</v>
      </c>
      <c r="D23" s="55" t="str">
        <f t="shared" si="7"/>
        <v>kg</v>
      </c>
      <c r="E23" s="54">
        <f t="shared" si="3"/>
        <v>0.21</v>
      </c>
      <c r="F23" s="54">
        <f t="shared" si="3"/>
        <v>0.42</v>
      </c>
      <c r="G23" s="54">
        <f t="shared" si="3"/>
        <v>0.63</v>
      </c>
      <c r="H23" s="9"/>
      <c r="I23" s="11"/>
      <c r="J23" s="37" t="str">
        <f t="shared" si="5"/>
        <v>X</v>
      </c>
      <c r="K23" s="61" t="s">
        <v>63</v>
      </c>
      <c r="L23" s="45" t="s">
        <v>69</v>
      </c>
      <c r="M23" s="46">
        <v>0.21</v>
      </c>
      <c r="N23" s="11"/>
      <c r="O23" s="47" t="s">
        <v>7</v>
      </c>
      <c r="P23" s="11"/>
      <c r="Q23" s="48" t="s">
        <v>67</v>
      </c>
      <c r="R23" s="11"/>
      <c r="S23" s="45"/>
      <c r="T23" s="53"/>
      <c r="W23" s="10" t="s">
        <v>7</v>
      </c>
      <c r="X23" s="24">
        <f t="shared" si="4"/>
        <v>0.21</v>
      </c>
    </row>
    <row r="24" spans="1:24" s="10" customFormat="1" ht="20.25" customHeight="1" x14ac:dyDescent="0.2">
      <c r="A24" s="9"/>
      <c r="B24" s="51" t="str">
        <f t="shared" si="0"/>
        <v xml:space="preserve">     Wasser kalt</v>
      </c>
      <c r="C24" s="57">
        <f t="shared" si="6"/>
        <v>1.5</v>
      </c>
      <c r="D24" s="55" t="str">
        <f t="shared" si="7"/>
        <v>kg</v>
      </c>
      <c r="E24" s="54">
        <f t="shared" si="3"/>
        <v>1.5</v>
      </c>
      <c r="F24" s="54">
        <f t="shared" si="3"/>
        <v>3</v>
      </c>
      <c r="G24" s="54">
        <f t="shared" si="3"/>
        <v>4.5</v>
      </c>
      <c r="H24" s="9"/>
      <c r="I24" s="11"/>
      <c r="J24" s="37" t="str">
        <f t="shared" si="5"/>
        <v>X</v>
      </c>
      <c r="K24" s="61" t="s">
        <v>63</v>
      </c>
      <c r="L24" s="45" t="s">
        <v>95</v>
      </c>
      <c r="M24" s="46">
        <v>1.5</v>
      </c>
      <c r="N24" s="11"/>
      <c r="O24" s="47" t="s">
        <v>7</v>
      </c>
      <c r="P24" s="11"/>
      <c r="Q24" s="48" t="s">
        <v>67</v>
      </c>
      <c r="R24" s="11"/>
      <c r="S24" s="45"/>
      <c r="T24" s="53"/>
      <c r="W24" s="10" t="s">
        <v>7</v>
      </c>
      <c r="X24" s="24">
        <f t="shared" si="4"/>
        <v>1.5</v>
      </c>
    </row>
    <row r="25" spans="1:24" s="10" customFormat="1" ht="20.25" customHeight="1" x14ac:dyDescent="0.2">
      <c r="A25" s="9"/>
      <c r="B25" s="51" t="str">
        <f t="shared" si="0"/>
        <v>Weizenmehl Type 1050</v>
      </c>
      <c r="C25" s="57">
        <f t="shared" si="6"/>
        <v>6.3</v>
      </c>
      <c r="D25" s="55" t="str">
        <f t="shared" si="7"/>
        <v>kg</v>
      </c>
      <c r="E25" s="54">
        <f t="shared" si="3"/>
        <v>6.3</v>
      </c>
      <c r="F25" s="54">
        <f t="shared" si="3"/>
        <v>12.6</v>
      </c>
      <c r="G25" s="54">
        <f t="shared" si="3"/>
        <v>18.899999999999999</v>
      </c>
      <c r="H25" s="9"/>
      <c r="I25" s="11"/>
      <c r="J25" s="37" t="str">
        <f t="shared" si="5"/>
        <v>X</v>
      </c>
      <c r="K25" s="61" t="s">
        <v>63</v>
      </c>
      <c r="L25" s="45" t="s">
        <v>74</v>
      </c>
      <c r="M25" s="46">
        <v>6.3</v>
      </c>
      <c r="N25" s="11"/>
      <c r="O25" s="47" t="s">
        <v>7</v>
      </c>
      <c r="P25" s="11"/>
      <c r="Q25" s="48"/>
      <c r="R25" s="11"/>
      <c r="S25" s="45"/>
      <c r="T25" s="53"/>
      <c r="W25" s="10" t="s">
        <v>7</v>
      </c>
      <c r="X25" s="24">
        <f t="shared" si="4"/>
        <v>6.3</v>
      </c>
    </row>
    <row r="26" spans="1:24" s="10" customFormat="1" ht="20.25" customHeight="1" x14ac:dyDescent="0.2">
      <c r="A26" s="9"/>
      <c r="B26" s="51" t="str">
        <f t="shared" si="0"/>
        <v>Roggenmehl Type 1150</v>
      </c>
      <c r="C26" s="57">
        <f t="shared" si="6"/>
        <v>2.2000000000000002</v>
      </c>
      <c r="D26" s="55" t="str">
        <f t="shared" si="7"/>
        <v>kg</v>
      </c>
      <c r="E26" s="54">
        <f t="shared" si="3"/>
        <v>2.2000000000000002</v>
      </c>
      <c r="F26" s="54">
        <f t="shared" si="3"/>
        <v>4.4000000000000004</v>
      </c>
      <c r="G26" s="54">
        <f t="shared" si="3"/>
        <v>6.6000000000000005</v>
      </c>
      <c r="H26" s="9"/>
      <c r="I26" s="11"/>
      <c r="J26" s="37" t="str">
        <f>IF(L26&lt;&gt;"","X","")</f>
        <v>X</v>
      </c>
      <c r="K26" s="61" t="s">
        <v>63</v>
      </c>
      <c r="L26" s="45" t="s">
        <v>75</v>
      </c>
      <c r="M26" s="46">
        <v>2.2000000000000002</v>
      </c>
      <c r="N26" s="11"/>
      <c r="O26" s="47" t="s">
        <v>7</v>
      </c>
      <c r="P26" s="11"/>
      <c r="Q26" s="48"/>
      <c r="R26" s="11"/>
      <c r="S26" s="45"/>
      <c r="T26" s="53"/>
      <c r="W26" s="10" t="s">
        <v>7</v>
      </c>
      <c r="X26" s="24">
        <f>IF(AND(Q26&lt;&gt;"o",Q26&lt;&gt;"o2",Q26&lt;&gt;"o3"),M26,0)</f>
        <v>2.2000000000000002</v>
      </c>
    </row>
    <row r="27" spans="1:24" s="10" customFormat="1" ht="20.25" customHeight="1" x14ac:dyDescent="0.2">
      <c r="A27" s="9"/>
      <c r="B27" s="51" t="str">
        <f t="shared" si="0"/>
        <v>Goldika 50 / Bio-Profi 50</v>
      </c>
      <c r="C27" s="57">
        <f t="shared" si="6"/>
        <v>0.02</v>
      </c>
      <c r="D27" s="55" t="str">
        <f t="shared" si="7"/>
        <v>kg</v>
      </c>
      <c r="E27" s="54">
        <f t="shared" si="3"/>
        <v>0.02</v>
      </c>
      <c r="F27" s="54">
        <f t="shared" si="3"/>
        <v>0.04</v>
      </c>
      <c r="G27" s="54">
        <f t="shared" si="3"/>
        <v>0.06</v>
      </c>
      <c r="H27" s="9"/>
      <c r="I27" s="11"/>
      <c r="J27" s="37" t="str">
        <f>IF(L27&lt;&gt;"","X","")</f>
        <v>X</v>
      </c>
      <c r="K27" s="61" t="s">
        <v>63</v>
      </c>
      <c r="L27" s="45" t="s">
        <v>80</v>
      </c>
      <c r="M27" s="46">
        <v>0.02</v>
      </c>
      <c r="N27" s="11"/>
      <c r="O27" s="47" t="s">
        <v>7</v>
      </c>
      <c r="P27" s="11"/>
      <c r="Q27" s="48"/>
      <c r="R27" s="11"/>
      <c r="S27" s="45"/>
      <c r="T27" s="53"/>
      <c r="W27" s="10" t="s">
        <v>7</v>
      </c>
      <c r="X27" s="24">
        <f t="shared" ref="X27:X43" si="8">IF(AND(Q27&lt;&gt;"o",Q27&lt;&gt;"o2",Q27&lt;&gt;"o3"),M27,0)</f>
        <v>0.02</v>
      </c>
    </row>
    <row r="28" spans="1:24" s="10" customFormat="1" ht="20.25" customHeight="1" x14ac:dyDescent="0.2">
      <c r="A28" s="9"/>
      <c r="B28" s="51" t="str">
        <f t="shared" si="0"/>
        <v>Hefe</v>
      </c>
      <c r="C28" s="57">
        <f t="shared" si="6"/>
        <v>0.22</v>
      </c>
      <c r="D28" s="55" t="str">
        <f t="shared" si="7"/>
        <v>kg</v>
      </c>
      <c r="E28" s="54">
        <f t="shared" si="3"/>
        <v>0.22</v>
      </c>
      <c r="F28" s="54">
        <f t="shared" si="3"/>
        <v>0.44</v>
      </c>
      <c r="G28" s="54">
        <f t="shared" si="3"/>
        <v>0.66</v>
      </c>
      <c r="H28" s="9"/>
      <c r="I28" s="11"/>
      <c r="J28" s="37" t="str">
        <f>IF(L28&lt;&gt;"","X","")</f>
        <v>X</v>
      </c>
      <c r="K28" s="61" t="s">
        <v>63</v>
      </c>
      <c r="L28" s="45" t="s">
        <v>76</v>
      </c>
      <c r="M28" s="46">
        <v>0.22</v>
      </c>
      <c r="N28" s="11"/>
      <c r="O28" s="47" t="s">
        <v>7</v>
      </c>
      <c r="P28" s="11"/>
      <c r="Q28" s="48"/>
      <c r="R28" s="11"/>
      <c r="S28" s="45"/>
      <c r="T28" s="53"/>
      <c r="W28" s="10" t="s">
        <v>7</v>
      </c>
      <c r="X28" s="24">
        <f t="shared" si="8"/>
        <v>0.22</v>
      </c>
    </row>
    <row r="29" spans="1:24" s="10" customFormat="1" ht="20.25" customHeight="1" x14ac:dyDescent="0.2">
      <c r="A29" s="9"/>
      <c r="B29" s="51" t="str">
        <f t="shared" si="0"/>
        <v>Malzextrakt hell</v>
      </c>
      <c r="C29" s="57">
        <f t="shared" si="6"/>
        <v>0.2</v>
      </c>
      <c r="D29" s="55" t="str">
        <f t="shared" si="7"/>
        <v>kg</v>
      </c>
      <c r="E29" s="54">
        <f t="shared" si="3"/>
        <v>0.2</v>
      </c>
      <c r="F29" s="54">
        <f t="shared" si="3"/>
        <v>0.4</v>
      </c>
      <c r="G29" s="54">
        <f t="shared" si="3"/>
        <v>0.60000000000000009</v>
      </c>
      <c r="H29" s="9"/>
      <c r="I29" s="11"/>
      <c r="J29" s="37" t="str">
        <f>IF(L29&lt;&gt;"","X","")</f>
        <v>X</v>
      </c>
      <c r="K29" s="61" t="s">
        <v>63</v>
      </c>
      <c r="L29" s="45" t="s">
        <v>77</v>
      </c>
      <c r="M29" s="46">
        <v>0.2</v>
      </c>
      <c r="N29" s="11"/>
      <c r="O29" s="47" t="s">
        <v>7</v>
      </c>
      <c r="P29" s="11"/>
      <c r="Q29" s="48"/>
      <c r="R29" s="11"/>
      <c r="S29" s="45"/>
      <c r="T29" s="53"/>
      <c r="W29" s="10" t="s">
        <v>7</v>
      </c>
      <c r="X29" s="24">
        <f t="shared" si="8"/>
        <v>0.2</v>
      </c>
    </row>
    <row r="30" spans="1:24" s="10" customFormat="1" ht="20.25" customHeight="1" x14ac:dyDescent="0.2">
      <c r="A30" s="9"/>
      <c r="B30" s="51" t="str">
        <f>IF(L30="","",IF(OR(Q30="U",Q30="O2"),"     "&amp;L30,IF(OR(Q30="U2",Q30="O3"),"         "&amp;L30,IF(Q30="U3","            "&amp;L30,L30))))</f>
        <v>Quark 40% Fett</v>
      </c>
      <c r="C30" s="57">
        <f>IF(AND(L30&lt;&gt;"",M30&lt;&gt;""),M30,"")</f>
        <v>1.2</v>
      </c>
      <c r="D30" s="55" t="str">
        <f>IF(AND(O30&lt;&gt;"",M30&lt;&gt;""),$O30,"")</f>
        <v>kg</v>
      </c>
      <c r="E30" s="54">
        <f t="shared" si="3"/>
        <v>1.2</v>
      </c>
      <c r="F30" s="54">
        <f t="shared" si="3"/>
        <v>2.4</v>
      </c>
      <c r="G30" s="54">
        <f t="shared" si="3"/>
        <v>3.5999999999999996</v>
      </c>
      <c r="H30" s="9"/>
      <c r="I30" s="11"/>
      <c r="J30" s="37" t="str">
        <f>IF(L30&lt;&gt;"","X","")</f>
        <v>X</v>
      </c>
      <c r="K30" s="61" t="s">
        <v>63</v>
      </c>
      <c r="L30" s="45" t="s">
        <v>78</v>
      </c>
      <c r="M30" s="46">
        <v>1.2</v>
      </c>
      <c r="N30" s="11"/>
      <c r="O30" s="47" t="s">
        <v>7</v>
      </c>
      <c r="P30" s="11"/>
      <c r="Q30" s="48"/>
      <c r="R30" s="11"/>
      <c r="S30" s="45"/>
      <c r="T30" s="53"/>
      <c r="W30" s="10" t="s">
        <v>7</v>
      </c>
      <c r="X30" s="24">
        <f>IF(AND(Q30&lt;&gt;"o",Q30&lt;&gt;"o2",Q30&lt;&gt;"o3"),M30,0)</f>
        <v>1.2</v>
      </c>
    </row>
    <row r="31" spans="1:24" s="10" customFormat="1" ht="20.25" customHeight="1" x14ac:dyDescent="0.2">
      <c r="A31" s="9"/>
      <c r="B31" s="51" t="str">
        <f t="shared" si="0"/>
        <v>Wasser</v>
      </c>
      <c r="C31" s="57">
        <f t="shared" si="6"/>
        <v>3.9</v>
      </c>
      <c r="D31" s="55" t="str">
        <f t="shared" si="7"/>
        <v>kg</v>
      </c>
      <c r="E31" s="54">
        <f t="shared" si="3"/>
        <v>3.9</v>
      </c>
      <c r="F31" s="54">
        <f t="shared" si="3"/>
        <v>7.8</v>
      </c>
      <c r="G31" s="54">
        <f t="shared" si="3"/>
        <v>11.7</v>
      </c>
      <c r="H31" s="9"/>
      <c r="I31" s="11"/>
      <c r="J31" s="37" t="str">
        <f t="shared" si="5"/>
        <v>X</v>
      </c>
      <c r="K31" s="61" t="s">
        <v>63</v>
      </c>
      <c r="L31" s="45" t="s">
        <v>68</v>
      </c>
      <c r="M31" s="46">
        <v>3.9</v>
      </c>
      <c r="N31" s="11"/>
      <c r="O31" s="47" t="s">
        <v>7</v>
      </c>
      <c r="P31" s="11"/>
      <c r="Q31" s="48"/>
      <c r="R31" s="11"/>
      <c r="S31" s="45"/>
      <c r="T31" s="53"/>
      <c r="W31" s="10" t="s">
        <v>7</v>
      </c>
      <c r="X31" s="24">
        <f t="shared" si="8"/>
        <v>3.9</v>
      </c>
    </row>
    <row r="32" spans="1:24" s="10" customFormat="1" ht="20.25" hidden="1" customHeight="1" x14ac:dyDescent="0.2">
      <c r="A32" s="9"/>
      <c r="B32" s="51" t="str">
        <f t="shared" si="0"/>
        <v/>
      </c>
      <c r="C32" s="57" t="str">
        <f t="shared" ref="C32:C43" si="9">IF(AND(L32&lt;&gt;"",M32&lt;&gt;""),M32,"")</f>
        <v/>
      </c>
      <c r="D32" s="55" t="str">
        <f t="shared" ref="D32:D43" si="10">IF(AND(O32&lt;&gt;"",M32&lt;&gt;""),$O32,"")</f>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42049.923068518518</v>
      </c>
      <c r="C46" s="16">
        <f>IF(O46&gt;0,"",X46)</f>
        <v>21.04</v>
      </c>
      <c r="D46" s="70"/>
      <c r="E46" s="72">
        <f>IF($O$46&gt;0,"-----",IF($L$5&lt;&gt;"",$L$5*E10,E10*$C$46))</f>
        <v>21.04</v>
      </c>
      <c r="F46" s="72">
        <f>IF($O$46&gt;0,"-----",IF($L$5&lt;&gt;"",$L$5*F10,F10*$C$46))</f>
        <v>42.08</v>
      </c>
      <c r="G46" s="72">
        <f>IF($O$46&gt;0,"-----",IF($L$5&lt;&gt;"",$L$5*G10,G10*$C$46))</f>
        <v>63.12</v>
      </c>
      <c r="H46"/>
      <c r="I46" s="4"/>
      <c r="J46" s="38" t="s">
        <v>30</v>
      </c>
      <c r="K46" s="14"/>
      <c r="L46" s="14"/>
      <c r="M46" s="14"/>
      <c r="N46" s="14"/>
      <c r="O46" s="76">
        <f>COUNTIF(O12:O43,"=St.")</f>
        <v>0</v>
      </c>
      <c r="P46" s="14"/>
      <c r="Q46" s="14"/>
      <c r="R46" s="2"/>
      <c r="X46" s="25">
        <f>SUM(X11:X45)</f>
        <v>21.04</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42.75" customHeight="1" x14ac:dyDescent="0.25">
      <c r="A54" s="23"/>
      <c r="B54" s="87" t="s">
        <v>88</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99" customHeight="1" x14ac:dyDescent="0.25">
      <c r="A62" s="34"/>
      <c r="B62" s="33" t="s">
        <v>12</v>
      </c>
      <c r="C62" s="80" t="s">
        <v>90</v>
      </c>
      <c r="D62" s="81"/>
      <c r="E62" s="81"/>
      <c r="F62" s="81"/>
      <c r="G62" s="82"/>
      <c r="H62" s="23"/>
      <c r="I62" s="23"/>
      <c r="J62" s="38" t="str">
        <f>IF(C62&lt;&gt;"","X","")</f>
        <v>X</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customHeight="1" x14ac:dyDescent="0.25">
      <c r="A64" s="34"/>
      <c r="B64" s="33" t="s">
        <v>17</v>
      </c>
      <c r="C64" s="80" t="s">
        <v>91</v>
      </c>
      <c r="D64" s="81"/>
      <c r="E64" s="81"/>
      <c r="F64" s="81"/>
      <c r="G64" s="82"/>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customHeight="1" x14ac:dyDescent="0.25">
      <c r="A70" s="34"/>
      <c r="B70" s="63" t="s">
        <v>14</v>
      </c>
      <c r="C70" s="29"/>
      <c r="D70" s="29"/>
      <c r="E70" s="29"/>
      <c r="F70" s="29"/>
      <c r="G70" s="29"/>
      <c r="H70" s="23"/>
      <c r="I70" s="23"/>
      <c r="J70" s="38" t="str">
        <f>IF(COUNTIF(J71:J73,"X") &gt; 0, "X","")</f>
        <v>X</v>
      </c>
      <c r="K70" s="23"/>
      <c r="L70" s="23"/>
      <c r="M70" s="23"/>
      <c r="N70" s="23"/>
      <c r="O70" s="23"/>
      <c r="P70" s="23"/>
      <c r="Q70" s="23"/>
      <c r="R70" s="23"/>
    </row>
    <row r="71" spans="1:18" s="26" customFormat="1" ht="18.75" customHeight="1" x14ac:dyDescent="0.25">
      <c r="A71" s="34"/>
      <c r="B71" s="33" t="s">
        <v>16</v>
      </c>
      <c r="C71" s="80" t="s">
        <v>92</v>
      </c>
      <c r="D71" s="81"/>
      <c r="E71" s="81"/>
      <c r="F71" s="81"/>
      <c r="G71" s="82"/>
      <c r="H71" s="23"/>
      <c r="I71" s="23"/>
      <c r="J71" s="38" t="str">
        <f>IF(C71&lt;&gt;"","X","")</f>
        <v>X</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customHeight="1" x14ac:dyDescent="0.25">
      <c r="A74" s="34"/>
      <c r="B74" s="33"/>
      <c r="C74" s="29"/>
      <c r="D74" s="29"/>
      <c r="E74" s="29"/>
      <c r="F74" s="29"/>
      <c r="G74" s="29"/>
      <c r="H74" s="23"/>
      <c r="I74" s="23"/>
      <c r="J74" s="38" t="str">
        <f>IF(J70="X","X","")</f>
        <v>X</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84</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85</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87</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86</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0" t="s">
        <v>92</v>
      </c>
      <c r="D92" s="81"/>
      <c r="E92" s="81"/>
      <c r="F92" s="81"/>
      <c r="G92" s="82"/>
      <c r="H92" s="23"/>
      <c r="I92" s="23"/>
      <c r="J92" s="38" t="str">
        <f>IF(C92&lt;&gt;"","X","")</f>
        <v>X</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customHeight="1" x14ac:dyDescent="0.25">
      <c r="A97" s="34"/>
      <c r="B97" s="63" t="s">
        <v>33</v>
      </c>
      <c r="C97" s="29"/>
      <c r="D97" s="29"/>
      <c r="E97" s="29"/>
      <c r="F97" s="29"/>
      <c r="G97" s="29"/>
      <c r="H97" s="23"/>
      <c r="I97" s="23"/>
      <c r="J97" s="38" t="str">
        <f>IF(COUNTIF(J98:J99,"X") &gt; 0, "X","")</f>
        <v>X</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23.25" customHeight="1" x14ac:dyDescent="0.25">
      <c r="A99" s="34"/>
      <c r="B99" s="33" t="s">
        <v>34</v>
      </c>
      <c r="C99" s="80" t="s">
        <v>96</v>
      </c>
      <c r="D99" s="81"/>
      <c r="E99" s="81"/>
      <c r="F99" s="81"/>
      <c r="G99" s="82"/>
      <c r="H99" s="23"/>
      <c r="I99" s="23"/>
      <c r="J99" s="38" t="str">
        <f>IF(C99&lt;&gt;"","X","")</f>
        <v>X</v>
      </c>
      <c r="K99" s="23"/>
      <c r="L99" s="23"/>
      <c r="M99" s="23"/>
      <c r="N99" s="23"/>
      <c r="O99" s="23"/>
      <c r="P99" s="23"/>
      <c r="Q99" s="23"/>
      <c r="R99" s="23"/>
    </row>
    <row r="100" spans="1:18" s="26" customFormat="1" ht="12" customHeight="1" x14ac:dyDescent="0.25">
      <c r="A100" s="34"/>
      <c r="B100" s="33"/>
      <c r="C100" s="29"/>
      <c r="D100" s="29"/>
      <c r="E100" s="29"/>
      <c r="F100" s="29"/>
      <c r="G100" s="29"/>
      <c r="H100" s="23"/>
      <c r="I100" s="23"/>
      <c r="J100" s="38" t="str">
        <f>IF(J97="X","X","")</f>
        <v>X</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58.5" customHeight="1" x14ac:dyDescent="0.25">
      <c r="A104" s="34"/>
      <c r="B104" s="33" t="s">
        <v>39</v>
      </c>
      <c r="C104" s="80" t="s">
        <v>94</v>
      </c>
      <c r="D104" s="81"/>
      <c r="E104" s="81"/>
      <c r="F104" s="81"/>
      <c r="G104" s="82"/>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86.25" customHeight="1" x14ac:dyDescent="0.25">
      <c r="A117" s="23"/>
      <c r="B117" s="87" t="s">
        <v>93</v>
      </c>
      <c r="C117" s="88"/>
      <c r="D117" s="88"/>
      <c r="E117" s="88"/>
      <c r="F117" s="88"/>
      <c r="G117" s="89"/>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7:K29 L12:N29 J50:J117 L7:L11 M7:Q10 J44:S44 U44:AM44 J45:T45 T32:T44 S12:T31 P12:Q43 J30:N43 S32:S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31 O32:O43">
      <formula1>"kg,ltr,St."</formula1>
    </dataValidation>
    <dataValidation type="list" allowBlank="1" showInputMessage="1" showErrorMessage="1" sqref="Q12:Q31 Q3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2015-02-14T21:09:15Z</dcterms:modified>
</cp:coreProperties>
</file>