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14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22" i="2" l="1"/>
  <c r="M12" i="2"/>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66" i="2" l="1"/>
  <c r="J69" i="2" s="1"/>
  <c r="E13" i="2"/>
  <c r="J101" i="2"/>
  <c r="J106" i="2" s="1"/>
  <c r="J91" i="2"/>
  <c r="J96" i="2" s="1"/>
  <c r="J97" i="2"/>
  <c r="J100" i="2" s="1"/>
  <c r="F38" i="2"/>
  <c r="J86" i="2"/>
  <c r="J90" i="2" s="1"/>
  <c r="J110" i="2"/>
  <c r="J115" i="2" s="1"/>
  <c r="J75" i="2"/>
  <c r="J79" i="2" s="1"/>
  <c r="J80" i="2"/>
  <c r="J85" i="2" s="1"/>
  <c r="F22" i="2"/>
  <c r="G43" i="2"/>
  <c r="E37" i="2"/>
  <c r="F42" i="2"/>
  <c r="E41" i="2"/>
  <c r="G39" i="2"/>
  <c r="X46" i="2"/>
  <c r="C46" i="2" s="1"/>
  <c r="F46" i="2" s="1"/>
  <c r="F34" i="2"/>
  <c r="G31" i="2"/>
  <c r="E29" i="2"/>
  <c r="F26" i="2"/>
  <c r="G23" i="2"/>
  <c r="F20" i="2"/>
  <c r="F16" i="2"/>
  <c r="E4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G46" i="2" l="1"/>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<sst xmlns="http://schemas.openxmlformats.org/spreadsheetml/2006/main" count="213" uniqueCount="98">
  <si>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</si>
  <si>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</si>
  <si>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</si>
  <si>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</si>
  <si>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</si>
  <si>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</si>
  <si>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</si>
  <si>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</si>
  <si>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</si>
  <si>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</si>
  <si>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</si>
  <si>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</si>
  <si>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</si>
  <si>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</si>
  <si>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</si>
  <si>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</si>
  <si>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</si>
  <si>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</si>
  <si>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</si>
  <si>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</si>
  <si>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</si>
  <si>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</si>
  <si>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</si>
  <si>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</si>
  <si>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</si>
  <si>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</si>
  <si>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</si>
  <si>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</si>
  <si>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</si>
  <si>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</si>
  <si>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</si>
  <si>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</si>
  <si>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</si>
  <si>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</si>
  <si>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</si>
  <si>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</si>
  <si>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</si>
  <si>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</si>
  <si>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</si>
  <si>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</si>
  <si>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</si>
  <si>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</si>
  <si>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</si>
  <si>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</si>
  <si>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</si>
  <si>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</si>
  <si>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</si>
  <si>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</si>
  <si>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</si>
  <si>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</si>
  <si>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</si>
  <si>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</si>
  <si>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</si>
  <si>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</si>
  <si>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</si>
  <si>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</si>
  <si>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</si>
  <si>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</si>
  <si>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</si>
  <si>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</si>
  <si>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</si>
  <si>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</si>
  <si>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</si>
  <si>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</si>
  <si>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</si>
  <si>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</si>
  <si>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Quellstück</t>
  </si>
  <si>
    <t>o</t>
  </si>
  <si>
    <t>Sonnenblumenkerne (geröstet)</t>
  </si>
  <si>
    <t>u</t>
  </si>
  <si>
    <t>Sesam</t>
  </si>
  <si>
    <t>Leinsaat</t>
  </si>
  <si>
    <t>Senf mittelscharf (pastös)</t>
  </si>
  <si>
    <t>Pflanzenöl</t>
  </si>
  <si>
    <t>Salz</t>
  </si>
  <si>
    <t>Wasser</t>
  </si>
  <si>
    <t>Mehlbrühstück TA 500</t>
  </si>
  <si>
    <t>Weizenmehl Type 550</t>
  </si>
  <si>
    <t>Hefe (Menge nach Führung)</t>
  </si>
  <si>
    <t>Wasser ca.</t>
  </si>
  <si>
    <t>betriebsüblich</t>
  </si>
  <si>
    <t>über Nacht</t>
  </si>
  <si>
    <t xml:space="preserve">mit kaltem Wasser </t>
  </si>
  <si>
    <t>25°C</t>
  </si>
  <si>
    <t>getr. Dinkelsauerteig 140 Sr°</t>
  </si>
  <si>
    <t>Körnerknacker</t>
  </si>
  <si>
    <t>Weltmeister-Gewürz (na-pur)</t>
  </si>
  <si>
    <t>Goldika 50 / Bio- Profi 50</t>
  </si>
  <si>
    <t>Dinkel- / Weizenmehl Type</t>
  </si>
  <si>
    <t>8 Minuten (nach Knetertyp)</t>
  </si>
  <si>
    <t>3 Minuten (entsprechend auskneten)</t>
  </si>
  <si>
    <t>Mehl und Salz in der Anschlagmaschine mit der 4-fachen Menge an Wasser überbrühen und mit mittlerem Besen 5 Minuten glatt laufen lassen (Schnellgang).</t>
  </si>
  <si>
    <t>bis zu 3 Tage in der Kühlung</t>
  </si>
  <si>
    <t>Roggenröstmalz (nach Farbe)</t>
  </si>
  <si>
    <t>z.B. unten Sonnenblumenkerne, oben Sesam/Mohn</t>
  </si>
  <si>
    <t>Der Teig sollte etwas fester gehalten werden, da genug gebundenes Wasser enthalten ist. So läuft er aber auch besser über die Anlage und ist stabiler auf Gare.
Wassermenge beim ersten Versuch an die gewünschte Konsistenz herandosieren.</t>
  </si>
  <si>
    <t>- auch wenn das spezielle Gewürz und der Senf den Charakter dieses Brötchens ausmachen, kann man auch ohne eine leckere Körnersemmel herstellen.
- der Roggenanteil kann problemlos auf 10% erhöht werden</t>
  </si>
  <si>
    <t>aromatisches, besonders gewürztes Brötchen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</si>
</sst>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9">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24" borderId="15" xfId="0" quotePrefix="1" applyFont="1" applyFill="1" applyBorder="1" applyAlignment="1">
      <alignment horizontal="left" vertical="top" wrapText="1"/>
    </xf>
    <xf numFmtId="0" fontId="25" fillId="24" borderId="15"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25" fillId="0" borderId="19" xfId="0" quotePrefix="1"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85</v>
      </c>
      <c r="D3" s="84"/>
      <c r="E3" s="84"/>
      <c r="F3" s="84"/>
      <c r="G3" s="85"/>
      <c r="L3" s="95" t="s">
        <v>32</v>
      </c>
      <c r="M3" s="95"/>
      <c r="O3" s="75">
        <v>10</v>
      </c>
      <c r="Q3" s="35" t="s">
        <v>35</v>
      </c>
    </row>
    <row r="4" spans="1:24" ht="5.25" customHeight="1" x14ac:dyDescent="0.2">
      <c r="A4" s="36"/>
      <c r="B4" s="79"/>
    </row>
    <row r="5" spans="1:24" ht="24.75" customHeight="1" x14ac:dyDescent="0.2">
      <c r="A5" s="36"/>
      <c r="B5" s="79"/>
      <c r="C5" s="96" t="s">
        <v>97</v>
      </c>
      <c r="D5" s="97"/>
      <c r="E5" s="97"/>
      <c r="F5" s="97"/>
      <c r="G5" s="98"/>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9" t="s">
        <v>1</v>
      </c>
      <c r="M7" s="89" t="s">
        <v>2</v>
      </c>
      <c r="N7" s="4"/>
      <c r="O7" s="89" t="s">
        <v>3</v>
      </c>
      <c r="P7" s="4"/>
      <c r="Q7" s="89" t="s">
        <v>4</v>
      </c>
      <c r="R7" s="4"/>
      <c r="S7" s="86" t="s">
        <v>10</v>
      </c>
    </row>
    <row r="8" spans="1:24" ht="5.25" customHeight="1" thickBot="1" x14ac:dyDescent="0.25">
      <c r="A8"/>
      <c r="B8"/>
      <c r="C8"/>
      <c r="D8"/>
      <c r="E8"/>
      <c r="F8"/>
      <c r="G8"/>
      <c r="H8"/>
      <c r="I8" s="4"/>
      <c r="J8" s="4"/>
      <c r="K8" s="4"/>
      <c r="L8" s="89"/>
      <c r="M8" s="89"/>
      <c r="N8" s="4"/>
      <c r="O8" s="89"/>
      <c r="P8" s="4"/>
      <c r="Q8" s="89"/>
      <c r="R8" s="4"/>
      <c r="S8" s="86"/>
    </row>
    <row r="9" spans="1:24" ht="5.25" customHeight="1" x14ac:dyDescent="0.2">
      <c r="A9"/>
      <c r="B9"/>
      <c r="C9"/>
      <c r="D9" s="5"/>
      <c r="E9" s="66"/>
      <c r="F9" s="66"/>
      <c r="G9" s="68"/>
      <c r="H9"/>
      <c r="I9" s="4"/>
      <c r="J9" s="4"/>
      <c r="K9" s="4"/>
      <c r="L9" s="89"/>
      <c r="M9" s="89"/>
      <c r="N9" s="4"/>
      <c r="O9" s="89"/>
      <c r="P9" s="4"/>
      <c r="Q9" s="89"/>
      <c r="R9" s="4"/>
      <c r="S9" s="86"/>
    </row>
    <row r="10" spans="1:24" ht="21" customHeight="1" thickBot="1" x14ac:dyDescent="0.25">
      <c r="A10"/>
      <c r="B10" s="6">
        <f>L5</f>
        <v>0</v>
      </c>
      <c r="C10" s="31" t="s">
        <v>55</v>
      </c>
      <c r="D10" s="67"/>
      <c r="E10" s="69">
        <v>1</v>
      </c>
      <c r="F10" s="69">
        <v>2</v>
      </c>
      <c r="G10" s="69">
        <v>3</v>
      </c>
      <c r="H10"/>
      <c r="I10" s="4"/>
      <c r="J10" s="7" t="s">
        <v>5</v>
      </c>
      <c r="K10" s="4"/>
      <c r="L10" s="89"/>
      <c r="M10" s="89"/>
      <c r="N10" s="4"/>
      <c r="O10" s="89"/>
      <c r="P10" s="4"/>
      <c r="Q10" s="89"/>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Quellstück</v>
      </c>
      <c r="C12" s="57">
        <f t="shared" ref="C12:C20" si="1">IF(AND(L12&lt;&gt;"",M12&lt;&gt;""),M12,"")</f>
        <v>1.4550000000000001</v>
      </c>
      <c r="D12" s="55" t="str">
        <f t="shared" ref="D12:D20" si="2">IF(AND(O12&lt;&gt;"",M12&lt;&gt;""),$O12,"")</f>
        <v>kg</v>
      </c>
      <c r="E12" s="54">
        <f t="shared" ref="E12:G21" si="3">IF(AND($L$5&gt;0,$O$46&gt;0),"-----",IF($C12&lt;&gt;"",IF($M12&lt;$O$3,$C12*E$47,ROUND($C12*E$47,2)),""))</f>
        <v>1.4550000000000001</v>
      </c>
      <c r="F12" s="54">
        <f t="shared" si="3"/>
        <v>2.91</v>
      </c>
      <c r="G12" s="54">
        <f t="shared" si="3"/>
        <v>4.3650000000000002</v>
      </c>
      <c r="H12" s="9"/>
      <c r="I12" s="11"/>
      <c r="J12" s="37" t="str">
        <f>IF(L12&lt;&gt;"","X","")</f>
        <v>X</v>
      </c>
      <c r="K12" s="61" t="s">
        <v>63</v>
      </c>
      <c r="L12" s="45" t="s">
        <v>66</v>
      </c>
      <c r="M12" s="46">
        <f>SUM(M14:M21)</f>
        <v>1.4550000000000001</v>
      </c>
      <c r="N12" s="11"/>
      <c r="O12" s="47" t="s">
        <v>7</v>
      </c>
      <c r="P12" s="11"/>
      <c r="Q12" s="48" t="s">
        <v>67</v>
      </c>
      <c r="R12" s="11"/>
      <c r="S12" s="45"/>
      <c r="T12" s="53"/>
      <c r="W12" s="10" t="s">
        <v>7</v>
      </c>
      <c r="X12" s="24">
        <f t="shared" ref="X12:X25" si="4">IF(AND(Q12&lt;&gt;"o",Q12&lt;&gt;"o2",Q12&lt;&gt;"o3"),M12,0)</f>
        <v>0</v>
      </c>
    </row>
    <row r="13" spans="1:24" s="10" customFormat="1" ht="20.25" customHeight="1" x14ac:dyDescent="0.2">
      <c r="A13" s="9"/>
      <c r="B13" s="51" t="str">
        <f t="shared" si="0"/>
        <v xml:space="preserve">     Sonnenblumenkerne (geröstet)</v>
      </c>
      <c r="C13" s="57">
        <f t="shared" si="1"/>
        <v>0.4</v>
      </c>
      <c r="D13" s="55" t="str">
        <f t="shared" si="2"/>
        <v>kg</v>
      </c>
      <c r="E13" s="54">
        <f t="shared" si="3"/>
        <v>0.4</v>
      </c>
      <c r="F13" s="54">
        <f t="shared" si="3"/>
        <v>0.8</v>
      </c>
      <c r="G13" s="54">
        <f t="shared" si="3"/>
        <v>1.2000000000000002</v>
      </c>
      <c r="H13" s="9"/>
      <c r="I13" s="11"/>
      <c r="J13" s="37" t="str">
        <f t="shared" ref="J13:J43" si="5">IF(L13&lt;&gt;"","X","")</f>
        <v>X</v>
      </c>
      <c r="K13" s="61" t="s">
        <v>63</v>
      </c>
      <c r="L13" s="45" t="s">
        <v>68</v>
      </c>
      <c r="M13" s="46">
        <v>0.4</v>
      </c>
      <c r="N13" s="11"/>
      <c r="O13" s="47" t="s">
        <v>7</v>
      </c>
      <c r="P13" s="11"/>
      <c r="Q13" s="48" t="s">
        <v>69</v>
      </c>
      <c r="R13" s="11"/>
      <c r="S13" s="45"/>
      <c r="T13" s="53"/>
      <c r="W13" s="10" t="s">
        <v>7</v>
      </c>
      <c r="X13" s="24">
        <f t="shared" si="4"/>
        <v>0.4</v>
      </c>
    </row>
    <row r="14" spans="1:24" s="10" customFormat="1" ht="20.25" customHeight="1" x14ac:dyDescent="0.2">
      <c r="A14" s="9"/>
      <c r="B14" s="51" t="str">
        <f t="shared" si="0"/>
        <v xml:space="preserve">     Sesam</v>
      </c>
      <c r="C14" s="57">
        <f t="shared" si="1"/>
        <v>0.1</v>
      </c>
      <c r="D14" s="55" t="str">
        <f t="shared" si="2"/>
        <v>kg</v>
      </c>
      <c r="E14" s="54">
        <f t="shared" si="3"/>
        <v>0.1</v>
      </c>
      <c r="F14" s="54">
        <f t="shared" si="3"/>
        <v>0.2</v>
      </c>
      <c r="G14" s="54">
        <f t="shared" si="3"/>
        <v>0.30000000000000004</v>
      </c>
      <c r="H14" s="9"/>
      <c r="I14" s="11"/>
      <c r="J14" s="37" t="str">
        <f t="shared" si="5"/>
        <v>X</v>
      </c>
      <c r="K14" s="61" t="s">
        <v>63</v>
      </c>
      <c r="L14" s="45" t="s">
        <v>70</v>
      </c>
      <c r="M14" s="46">
        <v>0.1</v>
      </c>
      <c r="N14" s="11"/>
      <c r="O14" s="47" t="s">
        <v>7</v>
      </c>
      <c r="P14" s="11"/>
      <c r="Q14" s="48" t="s">
        <v>69</v>
      </c>
      <c r="R14" s="11"/>
      <c r="S14" s="45"/>
      <c r="T14" s="53"/>
      <c r="W14" s="10" t="s">
        <v>7</v>
      </c>
      <c r="X14" s="24">
        <f t="shared" si="4"/>
        <v>0.1</v>
      </c>
    </row>
    <row r="15" spans="1:24" s="10" customFormat="1" ht="20.25" customHeight="1" x14ac:dyDescent="0.2">
      <c r="A15" s="9"/>
      <c r="B15" s="51" t="str">
        <f t="shared" si="0"/>
        <v xml:space="preserve">     Leinsaat</v>
      </c>
      <c r="C15" s="57">
        <f t="shared" si="1"/>
        <v>0.1</v>
      </c>
      <c r="D15" s="55" t="str">
        <f t="shared" si="2"/>
        <v>kg</v>
      </c>
      <c r="E15" s="54">
        <f t="shared" si="3"/>
        <v>0.1</v>
      </c>
      <c r="F15" s="54">
        <f t="shared" si="3"/>
        <v>0.2</v>
      </c>
      <c r="G15" s="54">
        <f t="shared" si="3"/>
        <v>0.30000000000000004</v>
      </c>
      <c r="H15" s="9"/>
      <c r="I15" s="11"/>
      <c r="J15" s="37" t="str">
        <f t="shared" si="5"/>
        <v>X</v>
      </c>
      <c r="K15" s="61" t="s">
        <v>63</v>
      </c>
      <c r="L15" s="45" t="s">
        <v>71</v>
      </c>
      <c r="M15" s="46">
        <v>0.1</v>
      </c>
      <c r="N15" s="11"/>
      <c r="O15" s="47" t="s">
        <v>7</v>
      </c>
      <c r="P15" s="11"/>
      <c r="Q15" s="48" t="s">
        <v>69</v>
      </c>
      <c r="R15" s="11"/>
      <c r="S15" s="45"/>
      <c r="T15" s="53"/>
      <c r="W15" s="10" t="s">
        <v>7</v>
      </c>
      <c r="X15" s="24">
        <f t="shared" si="4"/>
        <v>0.1</v>
      </c>
    </row>
    <row r="16" spans="1:24" s="10" customFormat="1" ht="20.25" customHeight="1" x14ac:dyDescent="0.2">
      <c r="A16" s="9"/>
      <c r="B16" s="51" t="str">
        <f t="shared" si="0"/>
        <v xml:space="preserve">     Roggenröstmalz (nach Farbe)</v>
      </c>
      <c r="C16" s="57">
        <f t="shared" si="1"/>
        <v>0.03</v>
      </c>
      <c r="D16" s="55" t="str">
        <f t="shared" si="2"/>
        <v>kg</v>
      </c>
      <c r="E16" s="54">
        <f t="shared" si="3"/>
        <v>0.03</v>
      </c>
      <c r="F16" s="54">
        <f t="shared" si="3"/>
        <v>0.06</v>
      </c>
      <c r="G16" s="54">
        <f t="shared" si="3"/>
        <v>0.09</v>
      </c>
      <c r="H16" s="9"/>
      <c r="I16" s="11"/>
      <c r="J16" s="37" t="str">
        <f t="shared" si="5"/>
        <v>X</v>
      </c>
      <c r="K16" s="61" t="s">
        <v>63</v>
      </c>
      <c r="L16" s="45" t="s">
        <v>93</v>
      </c>
      <c r="M16" s="46">
        <v>0.03</v>
      </c>
      <c r="N16" s="11"/>
      <c r="O16" s="47" t="s">
        <v>7</v>
      </c>
      <c r="P16" s="11"/>
      <c r="Q16" s="48" t="s">
        <v>69</v>
      </c>
      <c r="R16" s="11"/>
      <c r="S16" s="45"/>
      <c r="T16" s="53"/>
      <c r="W16" s="10" t="s">
        <v>7</v>
      </c>
      <c r="X16" s="24">
        <f t="shared" si="4"/>
        <v>0.03</v>
      </c>
    </row>
    <row r="17" spans="1:24" s="10" customFormat="1" ht="20.25" customHeight="1" x14ac:dyDescent="0.2">
      <c r="A17" s="9"/>
      <c r="B17" s="51" t="str">
        <f t="shared" si="0"/>
        <v xml:space="preserve">     Weltmeister-Gewürz (na-pur)</v>
      </c>
      <c r="C17" s="57">
        <f t="shared" si="1"/>
        <v>2.5000000000000001E-2</v>
      </c>
      <c r="D17" s="55" t="str">
        <f t="shared" si="2"/>
        <v>kg</v>
      </c>
      <c r="E17" s="54">
        <f t="shared" si="3"/>
        <v>2.5000000000000001E-2</v>
      </c>
      <c r="F17" s="54">
        <f t="shared" si="3"/>
        <v>0.05</v>
      </c>
      <c r="G17" s="54">
        <f t="shared" si="3"/>
        <v>7.5000000000000011E-2</v>
      </c>
      <c r="H17" s="9"/>
      <c r="I17" s="11"/>
      <c r="J17" s="37" t="str">
        <f t="shared" si="5"/>
        <v>X</v>
      </c>
      <c r="K17" s="61" t="s">
        <v>63</v>
      </c>
      <c r="L17" s="45" t="s">
        <v>86</v>
      </c>
      <c r="M17" s="46">
        <v>2.5000000000000001E-2</v>
      </c>
      <c r="N17" s="11"/>
      <c r="O17" s="47" t="s">
        <v>7</v>
      </c>
      <c r="P17" s="11"/>
      <c r="Q17" s="48" t="s">
        <v>69</v>
      </c>
      <c r="R17" s="11"/>
      <c r="S17" s="45"/>
      <c r="T17" s="53"/>
      <c r="W17" s="10" t="s">
        <v>7</v>
      </c>
      <c r="X17" s="24">
        <f t="shared" si="4"/>
        <v>2.5000000000000001E-2</v>
      </c>
    </row>
    <row r="18" spans="1:24" s="10" customFormat="1" ht="20.25" customHeight="1" x14ac:dyDescent="0.2">
      <c r="A18" s="9"/>
      <c r="B18" s="51" t="str">
        <f t="shared" si="0"/>
        <v xml:space="preserve">     Senf mittelscharf (pastös)</v>
      </c>
      <c r="C18" s="57">
        <f t="shared" si="1"/>
        <v>0.14000000000000001</v>
      </c>
      <c r="D18" s="55" t="str">
        <f t="shared" si="2"/>
        <v>kg</v>
      </c>
      <c r="E18" s="54">
        <f t="shared" si="3"/>
        <v>0.14000000000000001</v>
      </c>
      <c r="F18" s="54">
        <f t="shared" si="3"/>
        <v>0.28000000000000003</v>
      </c>
      <c r="G18" s="54">
        <f t="shared" si="3"/>
        <v>0.42000000000000004</v>
      </c>
      <c r="H18" s="9"/>
      <c r="I18" s="11"/>
      <c r="J18" s="37" t="str">
        <f t="shared" si="5"/>
        <v>X</v>
      </c>
      <c r="K18" s="61" t="s">
        <v>63</v>
      </c>
      <c r="L18" s="45" t="s">
        <v>72</v>
      </c>
      <c r="M18" s="46">
        <v>0.14000000000000001</v>
      </c>
      <c r="N18" s="11"/>
      <c r="O18" s="47" t="s">
        <v>7</v>
      </c>
      <c r="P18" s="11"/>
      <c r="Q18" s="48" t="s">
        <v>69</v>
      </c>
      <c r="R18" s="11"/>
      <c r="S18" s="45"/>
      <c r="T18" s="53"/>
      <c r="W18" s="10" t="s">
        <v>7</v>
      </c>
      <c r="X18" s="24">
        <f t="shared" si="4"/>
        <v>0.14000000000000001</v>
      </c>
    </row>
    <row r="19" spans="1:24" s="10" customFormat="1" ht="20.25" customHeight="1" x14ac:dyDescent="0.2">
      <c r="A19" s="9"/>
      <c r="B19" s="51" t="str">
        <f t="shared" si="0"/>
        <v xml:space="preserve">     Pflanzenöl</v>
      </c>
      <c r="C19" s="57">
        <f t="shared" si="1"/>
        <v>0.25</v>
      </c>
      <c r="D19" s="55" t="str">
        <f t="shared" si="2"/>
        <v>kg</v>
      </c>
      <c r="E19" s="54">
        <f t="shared" si="3"/>
        <v>0.25</v>
      </c>
      <c r="F19" s="54">
        <f t="shared" si="3"/>
        <v>0.5</v>
      </c>
      <c r="G19" s="54">
        <f t="shared" si="3"/>
        <v>0.75</v>
      </c>
      <c r="H19" s="9"/>
      <c r="I19" s="11"/>
      <c r="J19" s="37" t="str">
        <f t="shared" si="5"/>
        <v>X</v>
      </c>
      <c r="K19" s="61" t="s">
        <v>63</v>
      </c>
      <c r="L19" s="45" t="s">
        <v>73</v>
      </c>
      <c r="M19" s="46">
        <v>0.25</v>
      </c>
      <c r="N19" s="11"/>
      <c r="O19" s="47" t="s">
        <v>7</v>
      </c>
      <c r="P19" s="11"/>
      <c r="Q19" s="48" t="s">
        <v>69</v>
      </c>
      <c r="R19" s="11"/>
      <c r="S19" s="45"/>
      <c r="T19" s="53"/>
      <c r="W19" s="10" t="s">
        <v>7</v>
      </c>
      <c r="X19" s="24">
        <f t="shared" si="4"/>
        <v>0.25</v>
      </c>
    </row>
    <row r="20" spans="1:24" s="10" customFormat="1" ht="20.25" customHeight="1" x14ac:dyDescent="0.2">
      <c r="A20" s="9"/>
      <c r="B20" s="51" t="str">
        <f t="shared" si="0"/>
        <v xml:space="preserve">     Salz</v>
      </c>
      <c r="C20" s="57">
        <f t="shared" si="1"/>
        <v>0.21</v>
      </c>
      <c r="D20" s="55" t="str">
        <f t="shared" si="2"/>
        <v>kg</v>
      </c>
      <c r="E20" s="54">
        <f t="shared" si="3"/>
        <v>0.21</v>
      </c>
      <c r="F20" s="54">
        <f t="shared" si="3"/>
        <v>0.42</v>
      </c>
      <c r="G20" s="54">
        <f t="shared" si="3"/>
        <v>0.63</v>
      </c>
      <c r="H20" s="9"/>
      <c r="I20" s="11"/>
      <c r="J20" s="37" t="str">
        <f>IF(L20&lt;&gt;"","X","")</f>
        <v>X</v>
      </c>
      <c r="K20" s="61" t="s">
        <v>63</v>
      </c>
      <c r="L20" s="45" t="s">
        <v>74</v>
      </c>
      <c r="M20" s="46">
        <v>0.21</v>
      </c>
      <c r="N20" s="11"/>
      <c r="O20" s="47" t="s">
        <v>7</v>
      </c>
      <c r="P20" s="11"/>
      <c r="Q20" s="48" t="s">
        <v>69</v>
      </c>
      <c r="R20" s="11"/>
      <c r="S20" s="45"/>
      <c r="T20" s="53"/>
      <c r="W20" s="10" t="s">
        <v>7</v>
      </c>
      <c r="X20" s="24">
        <f t="shared" si="4"/>
        <v>0.21</v>
      </c>
    </row>
    <row r="21" spans="1:24" s="10" customFormat="1" ht="20.25" customHeight="1" x14ac:dyDescent="0.2">
      <c r="A21" s="9"/>
      <c r="B21" s="56" t="str">
        <f t="shared" si="0"/>
        <v xml:space="preserve">     Wasser</v>
      </c>
      <c r="C21" s="57">
        <f t="shared" ref="C21:C30" si="6">IF(AND(L21&lt;&gt;"",M21&lt;&gt;""),M21,"")</f>
        <v>0.6</v>
      </c>
      <c r="D21" s="55" t="str">
        <f t="shared" ref="D21:D30" si="7">IF(AND(O21&lt;&gt;"",M21&lt;&gt;""),$O21,"")</f>
        <v>kg</v>
      </c>
      <c r="E21" s="54">
        <f t="shared" si="3"/>
        <v>0.6</v>
      </c>
      <c r="F21" s="54">
        <f t="shared" si="3"/>
        <v>1.2</v>
      </c>
      <c r="G21" s="54">
        <f t="shared" si="3"/>
        <v>1.7999999999999998</v>
      </c>
      <c r="H21" s="9"/>
      <c r="I21" s="11"/>
      <c r="J21" s="37" t="str">
        <f t="shared" si="5"/>
        <v>X</v>
      </c>
      <c r="K21" s="61" t="s">
        <v>63</v>
      </c>
      <c r="L21" s="45" t="s">
        <v>75</v>
      </c>
      <c r="M21" s="46">
        <v>0.6</v>
      </c>
      <c r="N21" s="11"/>
      <c r="O21" s="47" t="s">
        <v>7</v>
      </c>
      <c r="P21" s="11"/>
      <c r="Q21" s="48" t="s">
        <v>69</v>
      </c>
      <c r="R21" s="11"/>
      <c r="S21" s="45"/>
      <c r="T21" s="53"/>
      <c r="W21" s="10" t="s">
        <v>7</v>
      </c>
      <c r="X21" s="24">
        <f t="shared" si="4"/>
        <v>0.6</v>
      </c>
    </row>
    <row r="22" spans="1:24" s="10" customFormat="1" ht="20.25" customHeight="1" x14ac:dyDescent="0.2">
      <c r="A22" s="9"/>
      <c r="B22" s="51" t="str">
        <f t="shared" si="0"/>
        <v>Mehlbrühstück TA 500</v>
      </c>
      <c r="C22" s="57">
        <f t="shared" si="6"/>
        <v>1.02</v>
      </c>
      <c r="D22" s="55" t="str">
        <f t="shared" si="7"/>
        <v>kg</v>
      </c>
      <c r="E22" s="54">
        <f>IF(AND($L$5&gt;0,$O$46&gt;0),"-----",IF($C22&lt;&gt;"",IF($M22&lt;$O$3,$C22*E$47,ROUND($C22*E$47,2)),""))</f>
        <v>1.02</v>
      </c>
      <c r="F22" s="54">
        <f>IF(AND($L$5&gt;0,$O$46&gt;0),"-----",IF($C22&lt;&gt;"",IF($M22&lt;$O$3,$C22*F$47,ROUND($C22*F$47,2)),""))</f>
        <v>2.04</v>
      </c>
      <c r="G22" s="54">
        <f>IF(AND($L$5&gt;0,$O$46&gt;0),"-----",IF($C22&lt;&gt;"",IF($M22&lt;$O$3,$C22*G$47,ROUND($C22*G$47,2)),""))</f>
        <v>3.06</v>
      </c>
      <c r="H22" s="9"/>
      <c r="I22" s="11"/>
      <c r="J22" s="37" t="str">
        <f t="shared" si="5"/>
        <v>X</v>
      </c>
      <c r="K22" s="61" t="s">
        <v>63</v>
      </c>
      <c r="L22" s="45" t="s">
        <v>76</v>
      </c>
      <c r="M22" s="46">
        <f>SUM(M23:M25)</f>
        <v>1.02</v>
      </c>
      <c r="N22" s="11"/>
      <c r="O22" s="47" t="s">
        <v>7</v>
      </c>
      <c r="P22" s="11"/>
      <c r="Q22" s="48" t="s">
        <v>67</v>
      </c>
      <c r="R22" s="11"/>
      <c r="S22" s="45"/>
      <c r="T22" s="53"/>
      <c r="W22" s="10" t="s">
        <v>7</v>
      </c>
      <c r="X22" s="24">
        <f t="shared" si="4"/>
        <v>0</v>
      </c>
    </row>
    <row r="23" spans="1:24" s="10" customFormat="1" ht="20.25" customHeight="1" x14ac:dyDescent="0.2">
      <c r="A23" s="9"/>
      <c r="B23" s="51" t="str">
        <f t="shared" si="0"/>
        <v xml:space="preserve">     Dinkel- / Weizenmehl Type</v>
      </c>
      <c r="C23" s="57">
        <f t="shared" si="6"/>
        <v>0.2</v>
      </c>
      <c r="D23" s="55" t="str">
        <f t="shared" si="7"/>
        <v>kg</v>
      </c>
      <c r="E23" s="54">
        <f t="shared" ref="E23:G43" si="8">IF(AND($L$5&gt;0,$O$46&gt;0),"-----",IF($C23&lt;&gt;"",IF($M23&lt;$O$3,$C23*E$47,ROUND($C23*E$47,2)),""))</f>
        <v>0.2</v>
      </c>
      <c r="F23" s="54">
        <f t="shared" si="8"/>
        <v>0.4</v>
      </c>
      <c r="G23" s="54">
        <f t="shared" si="8"/>
        <v>0.60000000000000009</v>
      </c>
      <c r="H23" s="9"/>
      <c r="I23" s="11"/>
      <c r="J23" s="37" t="str">
        <f t="shared" si="5"/>
        <v>X</v>
      </c>
      <c r="K23" s="61" t="s">
        <v>63</v>
      </c>
      <c r="L23" s="45" t="s">
        <v>88</v>
      </c>
      <c r="M23" s="46">
        <v>0.2</v>
      </c>
      <c r="N23" s="11"/>
      <c r="O23" s="47" t="s">
        <v>7</v>
      </c>
      <c r="P23" s="11"/>
      <c r="Q23" s="48" t="s">
        <v>69</v>
      </c>
      <c r="R23" s="11"/>
      <c r="S23" s="45"/>
      <c r="T23" s="53"/>
      <c r="W23" s="10" t="s">
        <v>7</v>
      </c>
      <c r="X23" s="24">
        <f t="shared" si="4"/>
        <v>0.2</v>
      </c>
    </row>
    <row r="24" spans="1:24" s="10" customFormat="1" ht="20.25" customHeight="1" x14ac:dyDescent="0.2">
      <c r="A24" s="9"/>
      <c r="B24" s="51" t="str">
        <f t="shared" si="0"/>
        <v xml:space="preserve">     Wasser</v>
      </c>
      <c r="C24" s="57">
        <f t="shared" si="6"/>
        <v>0.8</v>
      </c>
      <c r="D24" s="55" t="str">
        <f t="shared" si="7"/>
        <v>kg</v>
      </c>
      <c r="E24" s="54">
        <f t="shared" si="8"/>
        <v>0.8</v>
      </c>
      <c r="F24" s="54">
        <f t="shared" si="8"/>
        <v>1.6</v>
      </c>
      <c r="G24" s="54">
        <f t="shared" si="8"/>
        <v>2.4000000000000004</v>
      </c>
      <c r="H24" s="9"/>
      <c r="I24" s="11"/>
      <c r="J24" s="37" t="str">
        <f t="shared" si="5"/>
        <v>X</v>
      </c>
      <c r="K24" s="61" t="s">
        <v>63</v>
      </c>
      <c r="L24" s="45" t="s">
        <v>75</v>
      </c>
      <c r="M24" s="46">
        <v>0.8</v>
      </c>
      <c r="N24" s="11"/>
      <c r="O24" s="47" t="s">
        <v>7</v>
      </c>
      <c r="P24" s="11"/>
      <c r="Q24" s="48" t="s">
        <v>69</v>
      </c>
      <c r="R24" s="11"/>
      <c r="S24" s="45"/>
      <c r="T24" s="53"/>
      <c r="W24" s="10" t="s">
        <v>7</v>
      </c>
      <c r="X24" s="24">
        <f t="shared" si="4"/>
        <v>0.8</v>
      </c>
    </row>
    <row r="25" spans="1:24" s="10" customFormat="1" ht="20.25" customHeight="1" x14ac:dyDescent="0.2">
      <c r="A25" s="9"/>
      <c r="B25" s="51" t="str">
        <f t="shared" si="0"/>
        <v xml:space="preserve">     Salz</v>
      </c>
      <c r="C25" s="57">
        <f t="shared" si="6"/>
        <v>0.02</v>
      </c>
      <c r="D25" s="55" t="str">
        <f t="shared" si="7"/>
        <v>kg</v>
      </c>
      <c r="E25" s="54">
        <f t="shared" si="8"/>
        <v>0.02</v>
      </c>
      <c r="F25" s="54">
        <f t="shared" si="8"/>
        <v>0.04</v>
      </c>
      <c r="G25" s="54">
        <f t="shared" si="8"/>
        <v>0.06</v>
      </c>
      <c r="H25" s="9"/>
      <c r="I25" s="11"/>
      <c r="J25" s="37" t="str">
        <f t="shared" si="5"/>
        <v>X</v>
      </c>
      <c r="K25" s="61" t="s">
        <v>63</v>
      </c>
      <c r="L25" s="45" t="s">
        <v>74</v>
      </c>
      <c r="M25" s="46">
        <v>0.02</v>
      </c>
      <c r="N25" s="11"/>
      <c r="O25" s="47" t="s">
        <v>7</v>
      </c>
      <c r="P25" s="11"/>
      <c r="Q25" s="48" t="s">
        <v>69</v>
      </c>
      <c r="R25" s="11"/>
      <c r="S25" s="45"/>
      <c r="T25" s="53"/>
      <c r="W25" s="10" t="s">
        <v>7</v>
      </c>
      <c r="X25" s="24">
        <f t="shared" si="4"/>
        <v>0.02</v>
      </c>
    </row>
    <row r="26" spans="1:24" s="10" customFormat="1" ht="20.25" customHeight="1" x14ac:dyDescent="0.2">
      <c r="A26" s="9"/>
      <c r="B26" s="51" t="str">
        <f t="shared" si="0"/>
        <v>Weizenmehl Type 550</v>
      </c>
      <c r="C26" s="57">
        <f t="shared" si="6"/>
        <v>9.6</v>
      </c>
      <c r="D26" s="55" t="str">
        <f t="shared" si="7"/>
        <v>kg</v>
      </c>
      <c r="E26" s="54">
        <f t="shared" si="8"/>
        <v>9.6</v>
      </c>
      <c r="F26" s="54">
        <f t="shared" si="8"/>
        <v>19.2</v>
      </c>
      <c r="G26" s="54">
        <f t="shared" si="8"/>
        <v>28.799999999999997</v>
      </c>
      <c r="H26" s="9"/>
      <c r="I26" s="11"/>
      <c r="J26" s="37" t="str">
        <f>IF(L26&lt;&gt;"","X","")</f>
        <v>X</v>
      </c>
      <c r="K26" s="61" t="s">
        <v>63</v>
      </c>
      <c r="L26" s="45" t="s">
        <v>77</v>
      </c>
      <c r="M26" s="46">
        <v>9.6</v>
      </c>
      <c r="N26" s="11"/>
      <c r="O26" s="47" t="s">
        <v>7</v>
      </c>
      <c r="P26" s="11"/>
      <c r="Q26" s="48"/>
      <c r="R26" s="11"/>
      <c r="S26" s="45"/>
      <c r="T26" s="53"/>
      <c r="W26" s="10" t="s">
        <v>7</v>
      </c>
      <c r="X26" s="24">
        <f>IF(AND(Q26&lt;&gt;"o",Q26&lt;&gt;"o2",Q26&lt;&gt;"o3"),M26,0)</f>
        <v>9.6</v>
      </c>
    </row>
    <row r="27" spans="1:24" s="10" customFormat="1" ht="20.25" customHeight="1" x14ac:dyDescent="0.2">
      <c r="A27" s="9"/>
      <c r="B27" s="51" t="str">
        <f t="shared" si="0"/>
        <v>getr. Dinkelsauerteig 140 Sr°</v>
      </c>
      <c r="C27" s="57">
        <f t="shared" si="6"/>
        <v>0.2</v>
      </c>
      <c r="D27" s="55" t="str">
        <f t="shared" si="7"/>
        <v>kg</v>
      </c>
      <c r="E27" s="54">
        <f t="shared" si="8"/>
        <v>0.2</v>
      </c>
      <c r="F27" s="54">
        <f t="shared" si="8"/>
        <v>0.4</v>
      </c>
      <c r="G27" s="54">
        <f t="shared" si="8"/>
        <v>0.60000000000000009</v>
      </c>
      <c r="H27" s="9"/>
      <c r="I27" s="11"/>
      <c r="J27" s="37" t="str">
        <f>IF(L27&lt;&gt;"","X","")</f>
        <v>X</v>
      </c>
      <c r="K27" s="61" t="s">
        <v>63</v>
      </c>
      <c r="L27" s="45" t="s">
        <v>84</v>
      </c>
      <c r="M27" s="46">
        <v>0.2</v>
      </c>
      <c r="N27" s="11"/>
      <c r="O27" s="47" t="s">
        <v>7</v>
      </c>
      <c r="P27" s="11"/>
      <c r="Q27" s="48"/>
      <c r="R27" s="11"/>
      <c r="S27" s="45"/>
      <c r="T27" s="53"/>
      <c r="W27" s="10" t="s">
        <v>7</v>
      </c>
      <c r="X27" s="24">
        <f t="shared" ref="X27:X43" si="9">IF(AND(Q27&lt;&gt;"o",Q27&lt;&gt;"o2",Q27&lt;&gt;"o3"),M27,0)</f>
        <v>0.2</v>
      </c>
    </row>
    <row r="28" spans="1:24" s="10" customFormat="1" ht="20.25" customHeight="1" x14ac:dyDescent="0.2">
      <c r="A28" s="9"/>
      <c r="B28" s="51" t="str">
        <f t="shared" si="0"/>
        <v>Goldika 50 / Bio- Profi 50</v>
      </c>
      <c r="C28" s="57">
        <f t="shared" si="6"/>
        <v>0.05</v>
      </c>
      <c r="D28" s="55" t="str">
        <f t="shared" si="7"/>
        <v>kg</v>
      </c>
      <c r="E28" s="54">
        <f t="shared" si="8"/>
        <v>0.05</v>
      </c>
      <c r="F28" s="54">
        <f t="shared" si="8"/>
        <v>0.1</v>
      </c>
      <c r="G28" s="54">
        <f t="shared" si="8"/>
        <v>0.15000000000000002</v>
      </c>
      <c r="H28" s="9"/>
      <c r="I28" s="11"/>
      <c r="J28" s="37" t="str">
        <f>IF(L28&lt;&gt;"","X","")</f>
        <v>X</v>
      </c>
      <c r="K28" s="61" t="s">
        <v>63</v>
      </c>
      <c r="L28" s="45" t="s">
        <v>87</v>
      </c>
      <c r="M28" s="46">
        <v>0.05</v>
      </c>
      <c r="N28" s="11"/>
      <c r="O28" s="47" t="s">
        <v>7</v>
      </c>
      <c r="P28" s="11"/>
      <c r="Q28" s="48"/>
      <c r="R28" s="11"/>
      <c r="S28" s="45"/>
      <c r="T28" s="53"/>
      <c r="W28" s="10" t="s">
        <v>7</v>
      </c>
      <c r="X28" s="24">
        <f t="shared" si="9"/>
        <v>0.05</v>
      </c>
    </row>
    <row r="29" spans="1:24" s="10" customFormat="1" ht="20.25" customHeight="1" x14ac:dyDescent="0.2">
      <c r="A29" s="9"/>
      <c r="B29" s="51" t="str">
        <f t="shared" si="0"/>
        <v>Hefe (Menge nach Führung)</v>
      </c>
      <c r="C29" s="57">
        <f t="shared" si="6"/>
        <v>0.3</v>
      </c>
      <c r="D29" s="55" t="str">
        <f t="shared" si="7"/>
        <v>kg</v>
      </c>
      <c r="E29" s="54">
        <f t="shared" si="8"/>
        <v>0.3</v>
      </c>
      <c r="F29" s="54">
        <f t="shared" si="8"/>
        <v>0.6</v>
      </c>
      <c r="G29" s="54">
        <f t="shared" si="8"/>
        <v>0.89999999999999991</v>
      </c>
      <c r="H29" s="9"/>
      <c r="I29" s="11"/>
      <c r="J29" s="37" t="str">
        <f>IF(L29&lt;&gt;"","X","")</f>
        <v>X</v>
      </c>
      <c r="K29" s="61" t="s">
        <v>63</v>
      </c>
      <c r="L29" s="45" t="s">
        <v>78</v>
      </c>
      <c r="M29" s="46">
        <v>0.3</v>
      </c>
      <c r="N29" s="11"/>
      <c r="O29" s="47" t="s">
        <v>7</v>
      </c>
      <c r="P29" s="11"/>
      <c r="Q29" s="48"/>
      <c r="R29" s="11"/>
      <c r="S29" s="45"/>
      <c r="T29" s="53"/>
      <c r="W29" s="10" t="s">
        <v>7</v>
      </c>
      <c r="X29" s="24">
        <f t="shared" si="9"/>
        <v>0.3</v>
      </c>
    </row>
    <row r="30" spans="1:24" s="10" customFormat="1" ht="20.25" customHeight="1" x14ac:dyDescent="0.2">
      <c r="A30" s="9"/>
      <c r="B30" s="51" t="str">
        <f t="shared" si="0"/>
        <v>Wasser ca.</v>
      </c>
      <c r="C30" s="57">
        <f t="shared" si="6"/>
        <v>4.8</v>
      </c>
      <c r="D30" s="55" t="str">
        <f t="shared" si="7"/>
        <v>kg</v>
      </c>
      <c r="E30" s="54">
        <f t="shared" si="8"/>
        <v>4.8</v>
      </c>
      <c r="F30" s="54">
        <f t="shared" si="8"/>
        <v>9.6</v>
      </c>
      <c r="G30" s="54">
        <f t="shared" si="8"/>
        <v>14.399999999999999</v>
      </c>
      <c r="H30" s="9"/>
      <c r="I30" s="11"/>
      <c r="J30" s="37" t="str">
        <f t="shared" si="5"/>
        <v>X</v>
      </c>
      <c r="K30" s="61" t="s">
        <v>63</v>
      </c>
      <c r="L30" s="45" t="s">
        <v>79</v>
      </c>
      <c r="M30" s="46">
        <v>4.8</v>
      </c>
      <c r="N30" s="11"/>
      <c r="O30" s="47" t="s">
        <v>7</v>
      </c>
      <c r="P30" s="11"/>
      <c r="Q30" s="48"/>
      <c r="R30" s="11"/>
      <c r="S30" s="45"/>
      <c r="T30" s="53"/>
      <c r="W30" s="10" t="s">
        <v>7</v>
      </c>
      <c r="X30" s="24">
        <f t="shared" si="9"/>
        <v>4.8</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0"/>
      <c r="C44" s="90"/>
      <c r="D44" s="90"/>
      <c r="E44" s="90"/>
      <c r="F44" s="90"/>
      <c r="G44" s="91"/>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42049.91728854167</v>
      </c>
      <c r="C46" s="16">
        <f>IF(O46&gt;0,"",X46)</f>
        <v>17.824999999999999</v>
      </c>
      <c r="D46" s="70"/>
      <c r="E46" s="72">
        <f>IF($O$46&gt;0,"-----",IF($L$5&lt;&gt;"",$L$5*E10,E10*$C$46))</f>
        <v>17.824999999999999</v>
      </c>
      <c r="F46" s="72">
        <f>IF($O$46&gt;0,"-----",IF($L$5&lt;&gt;"",$L$5*F10,F10*$C$46))</f>
        <v>35.65</v>
      </c>
      <c r="G46" s="72">
        <f>IF($O$46&gt;0,"-----",IF($L$5&lt;&gt;"",$L$5*G10,G10*$C$46))</f>
        <v>53.474999999999994</v>
      </c>
      <c r="H46"/>
      <c r="I46" s="4"/>
      <c r="J46" s="38" t="s">
        <v>30</v>
      </c>
      <c r="K46" s="14"/>
      <c r="L46" s="14"/>
      <c r="M46" s="14"/>
      <c r="N46" s="14"/>
      <c r="O46" s="76">
        <f>COUNTIF(O12:O43,"=St.")</f>
        <v>0</v>
      </c>
      <c r="P46" s="14"/>
      <c r="Q46" s="14"/>
      <c r="R46" s="2"/>
      <c r="X46" s="25">
        <f>SUM(X11:X45)</f>
        <v>17.824999999999999</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93.75" customHeight="1" x14ac:dyDescent="0.25">
      <c r="A54" s="23"/>
      <c r="B54" s="87" t="s">
        <v>95</v>
      </c>
      <c r="C54" s="88"/>
      <c r="D54" s="88"/>
      <c r="E54" s="88"/>
      <c r="F54" s="88"/>
      <c r="G54" s="88"/>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x14ac:dyDescent="0.25">
      <c r="A56" s="34"/>
      <c r="B56" s="63" t="s">
        <v>11</v>
      </c>
      <c r="C56" s="33"/>
      <c r="D56" s="33"/>
      <c r="E56" s="33"/>
      <c r="F56" s="33"/>
      <c r="G56" s="33"/>
      <c r="H56" s="23"/>
      <c r="I56" s="23"/>
      <c r="J56" s="38" t="str">
        <f>IF(COUNTIF(J57:J58,"X") &gt; 0, "X","")</f>
        <v>X</v>
      </c>
      <c r="K56" s="23"/>
      <c r="L56" s="23"/>
      <c r="M56" s="23"/>
      <c r="N56" s="23"/>
      <c r="O56" s="23"/>
      <c r="P56" s="23"/>
      <c r="Q56" s="23"/>
      <c r="R56" s="23"/>
    </row>
    <row r="57" spans="1:18" s="26" customFormat="1" ht="18.75" customHeight="1" x14ac:dyDescent="0.25">
      <c r="A57" s="34"/>
      <c r="B57" s="33" t="s">
        <v>12</v>
      </c>
      <c r="C57" s="80" t="s">
        <v>81</v>
      </c>
      <c r="D57" s="81"/>
      <c r="E57" s="81"/>
      <c r="F57" s="81"/>
      <c r="G57" s="82"/>
      <c r="H57" s="23"/>
      <c r="I57" s="23"/>
      <c r="J57" s="38" t="str">
        <f>IF(C57&lt;&gt;"","X","")</f>
        <v>X</v>
      </c>
      <c r="K57" s="23"/>
      <c r="L57" s="23"/>
      <c r="M57" s="23"/>
      <c r="N57" s="23"/>
      <c r="O57" s="23"/>
      <c r="P57" s="23"/>
      <c r="Q57" s="23"/>
      <c r="R57" s="23"/>
    </row>
    <row r="58" spans="1:18" s="26" customFormat="1" ht="18.75" customHeight="1" x14ac:dyDescent="0.25">
      <c r="A58" s="34"/>
      <c r="B58" s="33" t="s">
        <v>15</v>
      </c>
      <c r="C58" s="80" t="s">
        <v>82</v>
      </c>
      <c r="D58" s="81"/>
      <c r="E58" s="81"/>
      <c r="F58" s="81"/>
      <c r="G58" s="82"/>
      <c r="H58" s="23"/>
      <c r="I58" s="23"/>
      <c r="J58" s="38" t="str">
        <f>IF(C58&lt;&gt;"","X","")</f>
        <v>X</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customHeight="1" x14ac:dyDescent="0.25">
      <c r="A60" s="34"/>
      <c r="B60" s="33"/>
      <c r="C60" s="33"/>
      <c r="D60" s="33"/>
      <c r="E60" s="33"/>
      <c r="F60" s="33"/>
      <c r="G60" s="33"/>
      <c r="H60" s="23"/>
      <c r="I60" s="23"/>
      <c r="J60" s="38" t="str">
        <f>IF(J56="X","X","")</f>
        <v>X</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7.5" customHeight="1" x14ac:dyDescent="0.25">
      <c r="A62" s="34"/>
      <c r="B62" s="33" t="s">
        <v>12</v>
      </c>
      <c r="C62" s="80" t="s">
        <v>91</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92</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89</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90</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83</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80</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customHeight="1" x14ac:dyDescent="0.25">
      <c r="A86" s="34"/>
      <c r="B86" s="63" t="s">
        <v>58</v>
      </c>
      <c r="C86" s="29"/>
      <c r="D86" s="29"/>
      <c r="E86" s="29"/>
      <c r="F86" s="29"/>
      <c r="G86" s="29"/>
      <c r="H86" s="23"/>
      <c r="I86" s="23"/>
      <c r="J86" s="38" t="str">
        <f>IF(COUNTIF(J87:J89,"X") &gt; 0, "X","")</f>
        <v>X</v>
      </c>
      <c r="K86" s="23"/>
      <c r="L86" s="23"/>
      <c r="M86" s="23"/>
      <c r="N86" s="23"/>
      <c r="O86" s="23"/>
      <c r="P86" s="23"/>
      <c r="Q86" s="23"/>
      <c r="R86" s="23"/>
    </row>
    <row r="87" spans="1:18" s="26" customFormat="1" ht="18.75" customHeight="1" x14ac:dyDescent="0.25">
      <c r="A87" s="34"/>
      <c r="B87" s="33" t="s">
        <v>59</v>
      </c>
      <c r="C87" s="80" t="s">
        <v>80</v>
      </c>
      <c r="D87" s="81"/>
      <c r="E87" s="81"/>
      <c r="F87" s="81"/>
      <c r="G87" s="82"/>
      <c r="H87" s="23"/>
      <c r="I87" s="23"/>
      <c r="J87" s="38" t="str">
        <f>IF(C87&lt;&gt;"","X","")</f>
        <v>X</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customHeight="1" x14ac:dyDescent="0.25">
      <c r="A90" s="34"/>
      <c r="B90" s="33"/>
      <c r="C90" s="58"/>
      <c r="D90" s="58"/>
      <c r="E90" s="58"/>
      <c r="F90" s="58"/>
      <c r="G90" s="58"/>
      <c r="H90" s="23"/>
      <c r="I90" s="23"/>
      <c r="J90" s="38" t="str">
        <f>IF(J86="X","X","")</f>
        <v>X</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customHeight="1" x14ac:dyDescent="0.25">
      <c r="A97" s="34"/>
      <c r="B97" s="63" t="s">
        <v>33</v>
      </c>
      <c r="C97" s="29"/>
      <c r="D97" s="29"/>
      <c r="E97" s="29"/>
      <c r="F97" s="29"/>
      <c r="G97" s="29"/>
      <c r="H97" s="23"/>
      <c r="I97" s="23"/>
      <c r="J97" s="38" t="str">
        <f>IF(COUNTIF(J98:J99,"X") &gt; 0, "X","")</f>
        <v>X</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39" customHeight="1" x14ac:dyDescent="0.25">
      <c r="A99" s="34"/>
      <c r="B99" s="33" t="s">
        <v>34</v>
      </c>
      <c r="C99" s="80" t="s">
        <v>94</v>
      </c>
      <c r="D99" s="81"/>
      <c r="E99" s="81"/>
      <c r="F99" s="81"/>
      <c r="G99" s="82"/>
      <c r="H99" s="23"/>
      <c r="I99" s="23"/>
      <c r="J99" s="38" t="str">
        <f>IF(C99&lt;&gt;"","X","")</f>
        <v>X</v>
      </c>
      <c r="K99" s="23"/>
      <c r="L99" s="23"/>
      <c r="M99" s="23"/>
      <c r="N99" s="23"/>
      <c r="O99" s="23"/>
      <c r="P99" s="23"/>
      <c r="Q99" s="23"/>
      <c r="R99" s="23"/>
    </row>
    <row r="100" spans="1:18" s="26" customFormat="1" ht="12" customHeight="1" x14ac:dyDescent="0.25">
      <c r="A100" s="34"/>
      <c r="B100" s="33"/>
      <c r="C100" s="29"/>
      <c r="D100" s="29"/>
      <c r="E100" s="29"/>
      <c r="F100" s="29"/>
      <c r="G100" s="29"/>
      <c r="H100" s="23"/>
      <c r="I100" s="23"/>
      <c r="J100" s="38" t="str">
        <f>IF(J97="X","X","")</f>
        <v>X</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78.75" customHeight="1" x14ac:dyDescent="0.25">
      <c r="A117" s="23"/>
      <c r="B117" s="92" t="s">
        <v>96</v>
      </c>
      <c r="C117" s="93"/>
      <c r="D117" s="93"/>
      <c r="E117" s="93"/>
      <c r="F117" s="93"/>
      <c r="G117" s="94"/>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sihin_000</cp:lastModifiedBy>
  <cp:lastPrinted>2013-10-07T10:05:51Z</cp:lastPrinted>
  <dcterms:created xsi:type="dcterms:W3CDTF">2010-01-14T09:56:01Z</dcterms:created>
  <dcterms:modified xsi:type="dcterms:W3CDTF">2015-02-14T21:00:58Z</dcterms:modified>
</cp:coreProperties>
</file>