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M16" i="2" l="1"/>
  <c r="M15" i="2"/>
  <c r="M14" i="2"/>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1" i="2"/>
  <c r="X22" i="2"/>
  <c r="X20" i="2"/>
  <c r="X23" i="2"/>
  <c r="X24" i="2"/>
  <c r="X25" i="2"/>
  <c r="X27" i="2"/>
  <c r="X28" i="2"/>
  <c r="X29" i="2"/>
  <c r="X30" i="2"/>
  <c r="X31" i="2"/>
  <c r="X32" i="2"/>
  <c r="X33" i="2"/>
  <c r="X34" i="2"/>
  <c r="X35" i="2"/>
  <c r="X36" i="2"/>
  <c r="X37" i="2"/>
  <c r="X38" i="2"/>
  <c r="X39" i="2"/>
  <c r="X40" i="2"/>
  <c r="X41" i="2"/>
  <c r="X42" i="2"/>
  <c r="X43" i="2"/>
  <c r="X26" i="2"/>
  <c r="C20" i="2"/>
  <c r="D20"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1" i="2"/>
  <c r="D21" i="2"/>
  <c r="E47" i="2"/>
  <c r="O46" i="2"/>
  <c r="F47" i="2"/>
  <c r="G47" i="2"/>
  <c r="C22" i="2"/>
  <c r="B28" i="2"/>
  <c r="B29" i="2"/>
  <c r="B30" i="2"/>
  <c r="B31" i="2"/>
  <c r="B32" i="2"/>
  <c r="B33" i="2"/>
  <c r="B34" i="2"/>
  <c r="B35" i="2"/>
  <c r="B36" i="2"/>
  <c r="B37" i="2"/>
  <c r="B38" i="2"/>
  <c r="B39" i="2"/>
  <c r="B40" i="2"/>
  <c r="B41" i="2"/>
  <c r="B42" i="2"/>
  <c r="B43" i="2"/>
  <c r="B12" i="2"/>
  <c r="B13" i="2"/>
  <c r="B14" i="2"/>
  <c r="B15" i="2"/>
  <c r="B16" i="2"/>
  <c r="B17" i="2"/>
  <c r="B18" i="2"/>
  <c r="B19" i="2"/>
  <c r="B21" i="2"/>
  <c r="B22" i="2"/>
  <c r="B20"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2" i="2"/>
  <c r="J22" i="2"/>
  <c r="J20" i="2"/>
  <c r="J23" i="2"/>
  <c r="J24" i="2"/>
  <c r="J25" i="2"/>
  <c r="J30" i="2"/>
  <c r="J31" i="2"/>
  <c r="J32" i="2"/>
  <c r="J33" i="2"/>
  <c r="J34" i="2"/>
  <c r="J35" i="2"/>
  <c r="J26" i="2"/>
  <c r="J36" i="2"/>
  <c r="J37" i="2"/>
  <c r="J21" i="2"/>
  <c r="J27" i="2"/>
  <c r="J28" i="2"/>
  <c r="J29" i="2"/>
  <c r="J38" i="2"/>
  <c r="J39" i="2"/>
  <c r="J40" i="2"/>
  <c r="J41" i="2"/>
  <c r="J42" i="2"/>
  <c r="J43" i="2"/>
  <c r="J59" i="2"/>
  <c r="J64" i="2"/>
  <c r="J68" i="2"/>
  <c r="J67" i="2"/>
  <c r="J12" i="2"/>
  <c r="B10" i="2"/>
  <c r="J101" i="2" l="1"/>
  <c r="J106" i="2" s="1"/>
  <c r="J70" i="2"/>
  <c r="J74" i="2" s="1"/>
  <c r="J66" i="2"/>
  <c r="J69" i="2" s="1"/>
  <c r="G39" i="2"/>
  <c r="J86" i="2"/>
  <c r="J90" i="2" s="1"/>
  <c r="J110" i="2"/>
  <c r="J115" i="2" s="1"/>
  <c r="J75" i="2"/>
  <c r="J79" i="2" s="1"/>
  <c r="J80" i="2"/>
  <c r="J85" i="2" s="1"/>
  <c r="J91" i="2"/>
  <c r="J96" i="2" s="1"/>
  <c r="G43" i="2"/>
  <c r="F38" i="2"/>
  <c r="F20" i="2"/>
  <c r="F42" i="2"/>
  <c r="E37" i="2"/>
  <c r="E41" i="2"/>
  <c r="E13" i="2"/>
  <c r="X46" i="2"/>
  <c r="C46" i="2" s="1"/>
  <c r="F46" i="2" s="1"/>
  <c r="F34" i="2"/>
  <c r="G31" i="2"/>
  <c r="E29" i="2"/>
  <c r="F26" i="2"/>
  <c r="G23" i="2"/>
  <c r="F21" i="2"/>
  <c r="F16" i="2"/>
  <c r="G20" i="2"/>
  <c r="E20" i="2"/>
  <c r="G42" i="2"/>
  <c r="F41" i="2"/>
  <c r="E40" i="2"/>
  <c r="G38" i="2"/>
  <c r="F37" i="2"/>
  <c r="E36" i="2"/>
  <c r="G34" i="2"/>
  <c r="F33" i="2"/>
  <c r="E32" i="2"/>
  <c r="G30" i="2"/>
  <c r="F29" i="2"/>
  <c r="E28" i="2"/>
  <c r="G26" i="2"/>
  <c r="F25" i="2"/>
  <c r="E24" i="2"/>
  <c r="G22" i="2"/>
  <c r="G21" i="2"/>
  <c r="F19" i="2"/>
  <c r="E18" i="2"/>
  <c r="G16" i="2"/>
  <c r="F15" i="2"/>
  <c r="E14" i="2"/>
  <c r="G12" i="2"/>
  <c r="E12" i="2"/>
  <c r="G35" i="2"/>
  <c r="E33" i="2"/>
  <c r="F30" i="2"/>
  <c r="G27" i="2"/>
  <c r="E25" i="2"/>
  <c r="F22" i="2"/>
  <c r="E19" i="2"/>
  <c r="G17" i="2"/>
  <c r="E15" i="2"/>
  <c r="G13" i="2"/>
  <c r="F43" i="2"/>
  <c r="E42" i="2"/>
  <c r="G40" i="2"/>
  <c r="F39" i="2"/>
  <c r="E38" i="2"/>
  <c r="G36" i="2"/>
  <c r="F35" i="2"/>
  <c r="E34" i="2"/>
  <c r="G32" i="2"/>
  <c r="F31" i="2"/>
  <c r="E30" i="2"/>
  <c r="G28" i="2"/>
  <c r="F27" i="2"/>
  <c r="E26" i="2"/>
  <c r="G24" i="2"/>
  <c r="F23" i="2"/>
  <c r="E22" i="2"/>
  <c r="E21"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<sst xmlns="http://schemas.openxmlformats.org/spreadsheetml/2006/main" count="198" uniqueCount="99">
  <si>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</si>
  <si>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</si>
  <si>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</si>
  <si>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</si>
  <si>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</si>
  <si>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</si>
  <si>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</si>
  <si>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</si>
  <si>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</si>
  <si>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</si>
  <si>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</si>
  <si>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</si>
  <si>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</si>
  <si>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</si>
  <si>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</si>
  <si>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</si>
  <si>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</si>
  <si>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</si>
  <si>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</si>
  <si>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</si>
  <si>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</si>
  <si>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</si>
  <si>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</si>
  <si>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</si>
  <si>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</si>
  <si>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</si>
  <si>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</si>
  <si>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</si>
  <si>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</si>
  <si>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</si>
  <si>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</si>
  <si>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</si>
  <si>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</si>
  <si>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</si>
  <si>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</si>
  <si>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</si>
  <si>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</si>
  <si>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</si>
  <si>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</si>
  <si>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</si>
  <si>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</si>
  <si>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</si>
  <si>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</si>
  <si>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</si>
  <si>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</si>
  <si>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</si>
  <si>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</si>
  <si>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</si>
  <si>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</si>
  <si>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</si>
  <si>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</si>
  <si>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</si>
  <si>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</si>
  <si>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</si>
  <si>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</si>
  <si>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</si>
  <si>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</si>
  <si>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</si>
  <si>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</si>
  <si>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</si>
  <si>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</si>
  <si>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</si>
  <si>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</si>
  <si>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</si>
  <si>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</si>
  <si>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</si>
  <si>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</si>
  <si>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</si>
  <si>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Wasser</t>
  </si>
  <si>
    <t>Hefe</t>
  </si>
  <si>
    <t>Speisesalz</t>
  </si>
  <si>
    <t>CL- Margarine/ Butter/ Pflanzenöl</t>
  </si>
  <si>
    <t xml:space="preserve">25°C </t>
  </si>
  <si>
    <t>max. 21°C</t>
  </si>
  <si>
    <t>keine</t>
  </si>
  <si>
    <t>1800g- 2400g</t>
  </si>
  <si>
    <t>5 Minuten</t>
  </si>
  <si>
    <t>betriebsüblich, nach Wunsch und Maschinenausstattung</t>
  </si>
  <si>
    <t>28°C</t>
  </si>
  <si>
    <t>25- 30 Minuten (bis halbe Gare)</t>
  </si>
  <si>
    <t>230°C</t>
  </si>
  <si>
    <t>ohne Schwaden, mit offenem Zug</t>
  </si>
  <si>
    <t>schwäb. Laugenbrezel</t>
  </si>
  <si>
    <t>Goldika/ Bio- Profi 50</t>
  </si>
  <si>
    <t>Schmand</t>
  </si>
  <si>
    <t>15 Minuten</t>
  </si>
  <si>
    <t>Weizenvorteig TA 170</t>
  </si>
  <si>
    <t>Hefe (nach Führung)</t>
  </si>
  <si>
    <t>Wasser ca.</t>
  </si>
  <si>
    <t>Weizenmehl Type 550</t>
  </si>
  <si>
    <t>Glutimax</t>
  </si>
  <si>
    <t>Wassermenge beim ersten Backversuch vorsichtig an die benötigte Teigkonsistenz herantesten, wobei das bei einem Brezenteig wegen der Festigkeit nicht ganz einfach ist. Ggf. erst einen kleinen Versuch machen um die TA einzustellen, dann einen realistischen Versuch mit dem Wissen um die passende Wassermenge.</t>
  </si>
  <si>
    <t>3 Stunden anspringen lassen, dann in die Kühlung</t>
  </si>
  <si>
    <t>8 Minuten (nach Kneter)</t>
  </si>
  <si>
    <t>4 Minuten (entsprechend auskneten)</t>
  </si>
  <si>
    <t>Teiglinge in der Kühlung absteifen lassen, laugen, schneiden und backen.</t>
  </si>
  <si>
    <t>Mögliche Variationen:
- Anpassen der Fettmenge
- Verwendung des eigenen Weizenvorteigs, Zugabe bis 30%</t>
  </si>
  <si>
    <t>Malzextrakt hell</t>
  </si>
  <si>
    <t>die Brezel mit den knackigen Ärmchen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</si>
</sst>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82</v>
      </c>
      <c r="D3" s="84"/>
      <c r="E3" s="84"/>
      <c r="F3" s="84"/>
      <c r="G3" s="85"/>
      <c r="L3" s="94" t="s">
        <v>32</v>
      </c>
      <c r="M3" s="94"/>
      <c r="O3" s="75">
        <v>10</v>
      </c>
      <c r="Q3" s="35" t="s">
        <v>35</v>
      </c>
    </row>
    <row r="4" spans="1:24" ht="5.25" customHeight="1" x14ac:dyDescent="0.2">
      <c r="A4" s="36"/>
      <c r="B4" s="79"/>
    </row>
    <row r="5" spans="1:24" ht="24.75" customHeight="1" x14ac:dyDescent="0.2">
      <c r="A5" s="36"/>
      <c r="B5" s="79"/>
      <c r="C5" s="95" t="s">
        <v>98</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 170</v>
      </c>
      <c r="C12" s="57">
        <f t="shared" ref="C12:C21" si="1">IF(AND(L12&lt;&gt;"",M12&lt;&gt;""),M12,"")</f>
        <v>1.7149999999999999</v>
      </c>
      <c r="D12" s="55" t="str">
        <f t="shared" ref="D12:D21" si="2">IF(AND(O12&lt;&gt;"",M12&lt;&gt;""),$O12,"")</f>
        <v>kg</v>
      </c>
      <c r="E12" s="54">
        <f t="shared" ref="E12:G43" si="3">IF(AND($L$5&gt;0,$O$46&gt;0),"-----",IF($C12&lt;&gt;"",IF($M12&lt;$O$3,$C12*E$47,ROUND($C12*E$47,2)),""))</f>
        <v>1.7149999999999999</v>
      </c>
      <c r="F12" s="54">
        <f t="shared" si="3"/>
        <v>3.4299999999999997</v>
      </c>
      <c r="G12" s="54">
        <f t="shared" si="3"/>
        <v>5.1449999999999996</v>
      </c>
      <c r="H12" s="9"/>
      <c r="I12" s="11"/>
      <c r="J12" s="37" t="str">
        <f>IF(L12&lt;&gt;"","X","")</f>
        <v>X</v>
      </c>
      <c r="K12" s="61" t="s">
        <v>63</v>
      </c>
      <c r="L12" s="45" t="s">
        <v>86</v>
      </c>
      <c r="M12" s="46">
        <f>SUM(M13:M16)</f>
        <v>1.7149999999999999</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1</v>
      </c>
      <c r="D13" s="55" t="str">
        <f t="shared" si="2"/>
        <v>kg</v>
      </c>
      <c r="E13" s="54">
        <f t="shared" si="3"/>
        <v>1</v>
      </c>
      <c r="F13" s="54">
        <f t="shared" si="3"/>
        <v>2</v>
      </c>
      <c r="G13" s="54">
        <f t="shared" si="3"/>
        <v>3</v>
      </c>
      <c r="H13" s="9"/>
      <c r="I13" s="11"/>
      <c r="J13" s="37" t="str">
        <f t="shared" ref="J13:J43" si="5">IF(L13&lt;&gt;"","X","")</f>
        <v>X</v>
      </c>
      <c r="K13" s="61" t="s">
        <v>63</v>
      </c>
      <c r="L13" s="45" t="s">
        <v>89</v>
      </c>
      <c r="M13" s="46">
        <v>1</v>
      </c>
      <c r="N13" s="11"/>
      <c r="O13" s="47" t="s">
        <v>7</v>
      </c>
      <c r="P13" s="11"/>
      <c r="Q13" s="48" t="s">
        <v>67</v>
      </c>
      <c r="R13" s="11"/>
      <c r="S13" s="45"/>
      <c r="T13" s="53"/>
      <c r="W13" s="10" t="s">
        <v>7</v>
      </c>
      <c r="X13" s="24">
        <f t="shared" si="4"/>
        <v>1</v>
      </c>
    </row>
    <row r="14" spans="1:24" s="10" customFormat="1" ht="20.25" customHeight="1" x14ac:dyDescent="0.2">
      <c r="A14" s="9"/>
      <c r="B14" s="51" t="str">
        <f t="shared" si="0"/>
        <v xml:space="preserve">     Wasser</v>
      </c>
      <c r="C14" s="57">
        <f t="shared" si="1"/>
        <v>0.7</v>
      </c>
      <c r="D14" s="55" t="str">
        <f t="shared" si="2"/>
        <v>kg</v>
      </c>
      <c r="E14" s="54">
        <f t="shared" si="3"/>
        <v>0.7</v>
      </c>
      <c r="F14" s="54">
        <f t="shared" si="3"/>
        <v>1.4</v>
      </c>
      <c r="G14" s="54">
        <f t="shared" si="3"/>
        <v>2.0999999999999996</v>
      </c>
      <c r="H14" s="9"/>
      <c r="I14" s="11"/>
      <c r="J14" s="37" t="str">
        <f t="shared" si="5"/>
        <v>X</v>
      </c>
      <c r="K14" s="61" t="s">
        <v>63</v>
      </c>
      <c r="L14" s="45" t="s">
        <v>68</v>
      </c>
      <c r="M14" s="46">
        <f>M13*0.7</f>
        <v>0.7</v>
      </c>
      <c r="N14" s="11"/>
      <c r="O14" s="47" t="s">
        <v>7</v>
      </c>
      <c r="P14" s="11"/>
      <c r="Q14" s="48" t="s">
        <v>67</v>
      </c>
      <c r="R14" s="11"/>
      <c r="S14" s="45"/>
      <c r="T14" s="53"/>
      <c r="W14" s="10" t="s">
        <v>7</v>
      </c>
      <c r="X14" s="24">
        <f t="shared" si="4"/>
        <v>0.7</v>
      </c>
    </row>
    <row r="15" spans="1:24" s="10" customFormat="1" ht="20.25" customHeight="1" x14ac:dyDescent="0.2">
      <c r="A15" s="9"/>
      <c r="B15" s="51" t="str">
        <f t="shared" si="0"/>
        <v xml:space="preserve">     Speisesalz</v>
      </c>
      <c r="C15" s="57">
        <f t="shared" si="1"/>
        <v>0.01</v>
      </c>
      <c r="D15" s="55" t="str">
        <f t="shared" si="2"/>
        <v>kg</v>
      </c>
      <c r="E15" s="54">
        <f t="shared" si="3"/>
        <v>0.01</v>
      </c>
      <c r="F15" s="54">
        <f t="shared" si="3"/>
        <v>0.02</v>
      </c>
      <c r="G15" s="54">
        <f t="shared" si="3"/>
        <v>0.03</v>
      </c>
      <c r="H15" s="9"/>
      <c r="I15" s="11"/>
      <c r="J15" s="37" t="str">
        <f t="shared" si="5"/>
        <v>X</v>
      </c>
      <c r="K15" s="61" t="s">
        <v>63</v>
      </c>
      <c r="L15" s="45" t="s">
        <v>70</v>
      </c>
      <c r="M15" s="46">
        <f>M13*0.01</f>
        <v>0.01</v>
      </c>
      <c r="N15" s="11"/>
      <c r="O15" s="47" t="s">
        <v>7</v>
      </c>
      <c r="P15" s="11"/>
      <c r="Q15" s="48" t="s">
        <v>67</v>
      </c>
      <c r="R15" s="11"/>
      <c r="S15" s="45"/>
      <c r="T15" s="53"/>
      <c r="W15" s="10" t="s">
        <v>7</v>
      </c>
      <c r="X15" s="24">
        <f t="shared" si="4"/>
        <v>0.01</v>
      </c>
    </row>
    <row r="16" spans="1:24" s="10" customFormat="1" ht="20.25" customHeight="1" x14ac:dyDescent="0.2">
      <c r="A16" s="9"/>
      <c r="B16" s="51" t="str">
        <f t="shared" si="0"/>
        <v xml:space="preserve">     Hefe</v>
      </c>
      <c r="C16" s="57">
        <f t="shared" si="1"/>
        <v>5.0000000000000001E-3</v>
      </c>
      <c r="D16" s="55" t="str">
        <f t="shared" si="2"/>
        <v>kg</v>
      </c>
      <c r="E16" s="54">
        <f t="shared" si="3"/>
        <v>5.0000000000000001E-3</v>
      </c>
      <c r="F16" s="54">
        <f t="shared" si="3"/>
        <v>0.01</v>
      </c>
      <c r="G16" s="54">
        <f t="shared" si="3"/>
        <v>1.4999999999999999E-2</v>
      </c>
      <c r="H16" s="9"/>
      <c r="I16" s="11"/>
      <c r="J16" s="37" t="str">
        <f t="shared" si="5"/>
        <v>X</v>
      </c>
      <c r="K16" s="61" t="s">
        <v>63</v>
      </c>
      <c r="L16" s="45" t="s">
        <v>69</v>
      </c>
      <c r="M16" s="46">
        <f>M13*0.005</f>
        <v>5.0000000000000001E-3</v>
      </c>
      <c r="N16" s="11"/>
      <c r="O16" s="47" t="s">
        <v>7</v>
      </c>
      <c r="P16" s="11"/>
      <c r="Q16" s="48" t="s">
        <v>67</v>
      </c>
      <c r="R16" s="11"/>
      <c r="S16" s="45"/>
      <c r="T16" s="53"/>
      <c r="W16" s="10" t="s">
        <v>7</v>
      </c>
      <c r="X16" s="24">
        <f t="shared" si="4"/>
        <v>5.0000000000000001E-3</v>
      </c>
    </row>
    <row r="17" spans="1:24" s="10" customFormat="1" ht="20.25" customHeight="1" x14ac:dyDescent="0.2">
      <c r="A17" s="9"/>
      <c r="B17" s="51" t="str">
        <f t="shared" si="0"/>
        <v>Weizenmehl Type 550</v>
      </c>
      <c r="C17" s="57">
        <f t="shared" si="1"/>
        <v>9</v>
      </c>
      <c r="D17" s="55" t="str">
        <f t="shared" si="2"/>
        <v>kg</v>
      </c>
      <c r="E17" s="54">
        <f t="shared" si="3"/>
        <v>9</v>
      </c>
      <c r="F17" s="54">
        <f t="shared" si="3"/>
        <v>18</v>
      </c>
      <c r="G17" s="54">
        <f t="shared" si="3"/>
        <v>27</v>
      </c>
      <c r="H17" s="9"/>
      <c r="I17" s="11"/>
      <c r="J17" s="37" t="str">
        <f t="shared" si="5"/>
        <v>X</v>
      </c>
      <c r="K17" s="61" t="s">
        <v>63</v>
      </c>
      <c r="L17" s="45" t="s">
        <v>89</v>
      </c>
      <c r="M17" s="46">
        <v>9</v>
      </c>
      <c r="N17" s="11"/>
      <c r="O17" s="47" t="s">
        <v>7</v>
      </c>
      <c r="P17" s="11"/>
      <c r="Q17" s="48"/>
      <c r="R17" s="11"/>
      <c r="S17" s="45"/>
      <c r="T17" s="53"/>
      <c r="W17" s="10" t="s">
        <v>7</v>
      </c>
      <c r="X17" s="24">
        <f t="shared" si="4"/>
        <v>9</v>
      </c>
    </row>
    <row r="18" spans="1:24" s="10" customFormat="1" ht="20.25" customHeight="1" x14ac:dyDescent="0.2">
      <c r="A18" s="9"/>
      <c r="B18" s="51" t="str">
        <f t="shared" si="0"/>
        <v>Goldika/ Bio- Profi 50</v>
      </c>
      <c r="C18" s="57">
        <f t="shared" si="1"/>
        <v>0.05</v>
      </c>
      <c r="D18" s="55" t="str">
        <f t="shared" si="2"/>
        <v>kg</v>
      </c>
      <c r="E18" s="54">
        <f t="shared" si="3"/>
        <v>0.05</v>
      </c>
      <c r="F18" s="54">
        <f t="shared" si="3"/>
        <v>0.1</v>
      </c>
      <c r="G18" s="54">
        <f t="shared" si="3"/>
        <v>0.15000000000000002</v>
      </c>
      <c r="H18" s="9"/>
      <c r="I18" s="11"/>
      <c r="J18" s="37" t="str">
        <f t="shared" si="5"/>
        <v>X</v>
      </c>
      <c r="K18" s="61" t="s">
        <v>63</v>
      </c>
      <c r="L18" s="45" t="s">
        <v>83</v>
      </c>
      <c r="M18" s="46">
        <v>0.05</v>
      </c>
      <c r="N18" s="11"/>
      <c r="O18" s="47" t="s">
        <v>7</v>
      </c>
      <c r="P18" s="11"/>
      <c r="Q18" s="48"/>
      <c r="R18" s="11"/>
      <c r="S18" s="45"/>
      <c r="T18" s="53"/>
      <c r="W18" s="10" t="s">
        <v>7</v>
      </c>
      <c r="X18" s="24">
        <f t="shared" si="4"/>
        <v>0.05</v>
      </c>
    </row>
    <row r="19" spans="1:24" s="10" customFormat="1" ht="20.25" customHeight="1" x14ac:dyDescent="0.2">
      <c r="A19" s="9"/>
      <c r="B19" s="51" t="str">
        <f t="shared" si="0"/>
        <v>Glutimax</v>
      </c>
      <c r="C19" s="57">
        <f t="shared" si="1"/>
        <v>0.03</v>
      </c>
      <c r="D19" s="55" t="str">
        <f t="shared" si="2"/>
        <v>kg</v>
      </c>
      <c r="E19" s="54">
        <f t="shared" si="3"/>
        <v>0.03</v>
      </c>
      <c r="F19" s="54">
        <f t="shared" si="3"/>
        <v>0.06</v>
      </c>
      <c r="G19" s="54">
        <f t="shared" si="3"/>
        <v>0.09</v>
      </c>
      <c r="H19" s="9"/>
      <c r="I19" s="11"/>
      <c r="J19" s="37" t="str">
        <f t="shared" si="5"/>
        <v>X</v>
      </c>
      <c r="K19" s="61" t="s">
        <v>63</v>
      </c>
      <c r="L19" s="45" t="s">
        <v>90</v>
      </c>
      <c r="M19" s="46">
        <v>0.03</v>
      </c>
      <c r="N19" s="11"/>
      <c r="O19" s="47" t="s">
        <v>7</v>
      </c>
      <c r="P19" s="11"/>
      <c r="Q19" s="48"/>
      <c r="R19" s="11"/>
      <c r="S19" s="45"/>
      <c r="T19" s="53"/>
      <c r="W19" s="10" t="s">
        <v>7</v>
      </c>
      <c r="X19" s="24">
        <f t="shared" si="4"/>
        <v>0.03</v>
      </c>
    </row>
    <row r="20" spans="1:24" s="10" customFormat="1" ht="20.25" customHeight="1" x14ac:dyDescent="0.2">
      <c r="A20" s="9"/>
      <c r="B20" s="51" t="str">
        <f>IF(L20="","",IF(OR(Q20="U",Q20="O2"),"     "&amp;L20,IF(OR(Q20="U2",Q20="O3"),"         "&amp;L20,IF(Q20="U3","            "&amp;L20,L20))))</f>
        <v>Speisesalz</v>
      </c>
      <c r="C20" s="57">
        <f>IF(AND(L20&lt;&gt;"",M20&lt;&gt;""),M20,"")</f>
        <v>0.18</v>
      </c>
      <c r="D20" s="55" t="str">
        <f>IF(AND(O20&lt;&gt;"",M20&lt;&gt;""),$O20,"")</f>
        <v>kg</v>
      </c>
      <c r="E20" s="54">
        <f t="shared" si="3"/>
        <v>0.18</v>
      </c>
      <c r="F20" s="54">
        <f t="shared" si="3"/>
        <v>0.36</v>
      </c>
      <c r="G20" s="54">
        <f t="shared" si="3"/>
        <v>0.54</v>
      </c>
      <c r="H20" s="9"/>
      <c r="I20" s="11"/>
      <c r="J20" s="37" t="str">
        <f>IF(L20&lt;&gt;"","X","")</f>
        <v>X</v>
      </c>
      <c r="K20" s="61" t="s">
        <v>63</v>
      </c>
      <c r="L20" s="45" t="s">
        <v>70</v>
      </c>
      <c r="M20" s="46">
        <v>0.18</v>
      </c>
      <c r="N20" s="11"/>
      <c r="O20" s="47" t="s">
        <v>7</v>
      </c>
      <c r="P20" s="11"/>
      <c r="Q20" s="48"/>
      <c r="R20" s="11"/>
      <c r="S20" s="45"/>
      <c r="T20" s="53"/>
      <c r="W20" s="10" t="s">
        <v>7</v>
      </c>
      <c r="X20" s="24">
        <f>IF(AND(Q20&lt;&gt;"o",Q20&lt;&gt;"o2",Q20&lt;&gt;"o3"),M20,0)</f>
        <v>0.18</v>
      </c>
    </row>
    <row r="21" spans="1:24" s="10" customFormat="1" ht="20.25" customHeight="1" x14ac:dyDescent="0.2">
      <c r="A21" s="9"/>
      <c r="B21" s="51" t="str">
        <f t="shared" si="0"/>
        <v>CL- Margarine/ Butter/ Pflanzenöl</v>
      </c>
      <c r="C21" s="57">
        <f t="shared" si="1"/>
        <v>0.5</v>
      </c>
      <c r="D21" s="55" t="str">
        <f t="shared" si="2"/>
        <v>kg</v>
      </c>
      <c r="E21" s="54">
        <f t="shared" si="3"/>
        <v>0.5</v>
      </c>
      <c r="F21" s="54">
        <f t="shared" si="3"/>
        <v>1</v>
      </c>
      <c r="G21" s="54">
        <f t="shared" si="3"/>
        <v>1.5</v>
      </c>
      <c r="H21" s="9"/>
      <c r="I21" s="11"/>
      <c r="J21" s="37" t="str">
        <f>IF(L21&lt;&gt;"","X","")</f>
        <v>X</v>
      </c>
      <c r="K21" s="61" t="s">
        <v>63</v>
      </c>
      <c r="L21" s="45" t="s">
        <v>71</v>
      </c>
      <c r="M21" s="46">
        <v>0.5</v>
      </c>
      <c r="N21" s="11"/>
      <c r="O21" s="47" t="s">
        <v>7</v>
      </c>
      <c r="P21" s="11"/>
      <c r="Q21" s="48"/>
      <c r="R21" s="11"/>
      <c r="S21" s="45"/>
      <c r="T21" s="53"/>
      <c r="W21" s="10" t="s">
        <v>7</v>
      </c>
      <c r="X21" s="24">
        <f t="shared" si="4"/>
        <v>0.5</v>
      </c>
    </row>
    <row r="22" spans="1:24" s="10" customFormat="1" ht="20.25" customHeight="1" x14ac:dyDescent="0.2">
      <c r="A22" s="9"/>
      <c r="B22" s="56" t="str">
        <f t="shared" si="0"/>
        <v>Malzextrakt hell</v>
      </c>
      <c r="C22" s="57">
        <f t="shared" ref="C22:C30" si="6">IF(AND(L22&lt;&gt;"",M22&lt;&gt;""),M22,"")</f>
        <v>0.3</v>
      </c>
      <c r="D22" s="55" t="str">
        <f t="shared" ref="D22:D30" si="7">IF(AND(O22&lt;&gt;"",M22&lt;&gt;""),$O22,"")</f>
        <v>kg</v>
      </c>
      <c r="E22" s="54">
        <f t="shared" si="3"/>
        <v>0.3</v>
      </c>
      <c r="F22" s="54">
        <f t="shared" si="3"/>
        <v>0.6</v>
      </c>
      <c r="G22" s="54">
        <f t="shared" si="3"/>
        <v>0.89999999999999991</v>
      </c>
      <c r="H22" s="9"/>
      <c r="I22" s="11"/>
      <c r="J22" s="37" t="str">
        <f t="shared" si="5"/>
        <v>X</v>
      </c>
      <c r="K22" s="61" t="s">
        <v>63</v>
      </c>
      <c r="L22" s="45" t="s">
        <v>97</v>
      </c>
      <c r="M22" s="46">
        <v>0.3</v>
      </c>
      <c r="N22" s="11"/>
      <c r="O22" s="47" t="s">
        <v>7</v>
      </c>
      <c r="P22" s="11"/>
      <c r="Q22" s="48"/>
      <c r="R22" s="11"/>
      <c r="S22" s="45"/>
      <c r="T22" s="53"/>
      <c r="W22" s="10" t="s">
        <v>7</v>
      </c>
      <c r="X22" s="24">
        <f t="shared" si="4"/>
        <v>0.3</v>
      </c>
    </row>
    <row r="23" spans="1:24" s="10" customFormat="1" ht="20.25" customHeight="1" x14ac:dyDescent="0.2">
      <c r="A23" s="9"/>
      <c r="B23" s="51" t="str">
        <f t="shared" si="0"/>
        <v>Hefe (nach Führung)</v>
      </c>
      <c r="C23" s="57">
        <f t="shared" si="6"/>
        <v>0.3</v>
      </c>
      <c r="D23" s="55" t="str">
        <f t="shared" si="7"/>
        <v>kg</v>
      </c>
      <c r="E23" s="54">
        <f t="shared" si="3"/>
        <v>0.3</v>
      </c>
      <c r="F23" s="54">
        <f t="shared" si="3"/>
        <v>0.6</v>
      </c>
      <c r="G23" s="54">
        <f t="shared" si="3"/>
        <v>0.89999999999999991</v>
      </c>
      <c r="H23" s="9"/>
      <c r="I23" s="11"/>
      <c r="J23" s="37" t="str">
        <f t="shared" si="5"/>
        <v>X</v>
      </c>
      <c r="K23" s="61" t="s">
        <v>63</v>
      </c>
      <c r="L23" s="45" t="s">
        <v>87</v>
      </c>
      <c r="M23" s="46">
        <v>0.3</v>
      </c>
      <c r="N23" s="11"/>
      <c r="O23" s="47" t="s">
        <v>7</v>
      </c>
      <c r="P23" s="11"/>
      <c r="Q23" s="48"/>
      <c r="R23" s="11"/>
      <c r="S23" s="45"/>
      <c r="T23" s="53"/>
      <c r="W23" s="10" t="s">
        <v>7</v>
      </c>
      <c r="X23" s="24">
        <f t="shared" si="4"/>
        <v>0.3</v>
      </c>
    </row>
    <row r="24" spans="1:24" s="10" customFormat="1" ht="20.25" customHeight="1" x14ac:dyDescent="0.2">
      <c r="A24" s="9"/>
      <c r="B24" s="51" t="str">
        <f t="shared" si="0"/>
        <v>Schmand</v>
      </c>
      <c r="C24" s="57">
        <f t="shared" si="6"/>
        <v>0.3</v>
      </c>
      <c r="D24" s="55" t="str">
        <f t="shared" si="7"/>
        <v>kg</v>
      </c>
      <c r="E24" s="54">
        <f t="shared" si="3"/>
        <v>0.3</v>
      </c>
      <c r="F24" s="54">
        <f t="shared" si="3"/>
        <v>0.6</v>
      </c>
      <c r="G24" s="54">
        <f t="shared" si="3"/>
        <v>0.89999999999999991</v>
      </c>
      <c r="H24" s="9"/>
      <c r="I24" s="11"/>
      <c r="J24" s="37" t="str">
        <f t="shared" si="5"/>
        <v>X</v>
      </c>
      <c r="K24" s="61" t="s">
        <v>63</v>
      </c>
      <c r="L24" s="45" t="s">
        <v>84</v>
      </c>
      <c r="M24" s="46">
        <v>0.3</v>
      </c>
      <c r="N24" s="11"/>
      <c r="O24" s="47" t="s">
        <v>7</v>
      </c>
      <c r="P24" s="11"/>
      <c r="Q24" s="48"/>
      <c r="R24" s="11"/>
      <c r="S24" s="45"/>
      <c r="T24" s="53"/>
      <c r="W24" s="10" t="s">
        <v>7</v>
      </c>
      <c r="X24" s="24">
        <f t="shared" si="4"/>
        <v>0.3</v>
      </c>
    </row>
    <row r="25" spans="1:24" s="10" customFormat="1" ht="20.25" customHeight="1" x14ac:dyDescent="0.2">
      <c r="A25" s="9"/>
      <c r="B25" s="51" t="str">
        <f t="shared" si="0"/>
        <v>Wasser ca.</v>
      </c>
      <c r="C25" s="57">
        <f t="shared" si="6"/>
        <v>3.9</v>
      </c>
      <c r="D25" s="55" t="str">
        <f t="shared" si="7"/>
        <v/>
      </c>
      <c r="E25" s="54">
        <f t="shared" si="3"/>
        <v>3.9</v>
      </c>
      <c r="F25" s="54">
        <f t="shared" si="3"/>
        <v>7.8</v>
      </c>
      <c r="G25" s="54">
        <f t="shared" si="3"/>
        <v>11.7</v>
      </c>
      <c r="H25" s="9"/>
      <c r="I25" s="11"/>
      <c r="J25" s="37" t="str">
        <f t="shared" si="5"/>
        <v>X</v>
      </c>
      <c r="K25" s="61" t="s">
        <v>63</v>
      </c>
      <c r="L25" s="45" t="s">
        <v>88</v>
      </c>
      <c r="M25" s="46">
        <v>3.9</v>
      </c>
      <c r="N25" s="11"/>
      <c r="O25" s="47"/>
      <c r="P25" s="11"/>
      <c r="Q25" s="48"/>
      <c r="R25" s="11"/>
      <c r="S25" s="45"/>
      <c r="T25" s="53"/>
      <c r="W25" s="10" t="s">
        <v>7</v>
      </c>
      <c r="X25" s="24">
        <f t="shared" si="4"/>
        <v>3.9</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42049.919304050927</v>
      </c>
      <c r="C46" s="16">
        <f>IF(O46&gt;0,"",X46)</f>
        <v>16.275000000000002</v>
      </c>
      <c r="D46" s="70"/>
      <c r="E46" s="72">
        <f>IF($O$46&gt;0,"-----",IF($L$5&lt;&gt;"",$L$5*E10,E10*$C$46))</f>
        <v>16.275000000000002</v>
      </c>
      <c r="F46" s="72">
        <f>IF($O$46&gt;0,"-----",IF($L$5&lt;&gt;"",$L$5*F10,F10*$C$46))</f>
        <v>32.550000000000004</v>
      </c>
      <c r="G46" s="72">
        <f>IF($O$46&gt;0,"-----",IF($L$5&lt;&gt;"",$L$5*G10,G10*$C$46))</f>
        <v>48.825000000000003</v>
      </c>
      <c r="H46"/>
      <c r="I46" s="4"/>
      <c r="J46" s="38" t="s">
        <v>30</v>
      </c>
      <c r="K46" s="14"/>
      <c r="L46" s="14"/>
      <c r="M46" s="14"/>
      <c r="N46" s="14"/>
      <c r="O46" s="76">
        <f>COUNTIF(O12:O43,"=St.")</f>
        <v>0</v>
      </c>
      <c r="P46" s="14"/>
      <c r="Q46" s="14"/>
      <c r="R46" s="2"/>
      <c r="X46" s="25">
        <f>SUM(X11:X45)</f>
        <v>16.275000000000002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94.5" customHeight="1" x14ac:dyDescent="0.25">
      <c r="A54" s="23"/>
      <c r="B54" s="87" t="s">
        <v>91</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customHeight="1" x14ac:dyDescent="0.25">
      <c r="A75" s="34"/>
      <c r="B75" s="63" t="s">
        <v>31</v>
      </c>
      <c r="C75" s="29"/>
      <c r="D75" s="29"/>
      <c r="E75" s="29"/>
      <c r="F75" s="29"/>
      <c r="G75" s="29"/>
      <c r="H75" s="23"/>
      <c r="I75" s="23"/>
      <c r="J75" s="38" t="str">
        <f>IF(COUNTIF(J76:J78,"X") &gt; 0, "X","")</f>
        <v>X</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customHeight="1" x14ac:dyDescent="0.25">
      <c r="A77" s="34"/>
      <c r="B77" s="33" t="s">
        <v>15</v>
      </c>
      <c r="C77" s="80" t="s">
        <v>72</v>
      </c>
      <c r="D77" s="81"/>
      <c r="E77" s="81"/>
      <c r="F77" s="81"/>
      <c r="G77" s="82"/>
      <c r="H77" s="23"/>
      <c r="I77" s="23"/>
      <c r="J77" s="38" t="str">
        <f>IF(C77&lt;&gt;"","X","")</f>
        <v>X</v>
      </c>
      <c r="K77" s="23"/>
      <c r="L77" s="23"/>
      <c r="M77" s="23"/>
      <c r="N77" s="23"/>
      <c r="O77" s="23"/>
      <c r="P77" s="23"/>
      <c r="Q77" s="23"/>
      <c r="R77" s="23"/>
    </row>
    <row r="78" spans="1:18" s="26" customFormat="1" ht="39" customHeight="1" x14ac:dyDescent="0.25">
      <c r="A78" s="34"/>
      <c r="B78" s="33" t="s">
        <v>17</v>
      </c>
      <c r="C78" s="80" t="s">
        <v>92</v>
      </c>
      <c r="D78" s="81"/>
      <c r="E78" s="81"/>
      <c r="F78" s="81"/>
      <c r="G78" s="82"/>
      <c r="H78" s="23"/>
      <c r="I78" s="23"/>
      <c r="J78" s="38" t="str">
        <f>IF(C78&lt;&gt;"","X","")</f>
        <v>X</v>
      </c>
      <c r="K78" s="23"/>
      <c r="L78" s="23"/>
      <c r="M78" s="23"/>
      <c r="N78" s="23"/>
      <c r="O78" s="23"/>
      <c r="P78" s="23"/>
      <c r="Q78" s="23"/>
      <c r="R78" s="23"/>
    </row>
    <row r="79" spans="1:18" s="26" customFormat="1" ht="12" customHeight="1" x14ac:dyDescent="0.25">
      <c r="A79" s="34"/>
      <c r="B79" s="33"/>
      <c r="C79" s="29"/>
      <c r="D79" s="29"/>
      <c r="E79" s="29"/>
      <c r="F79" s="29"/>
      <c r="G79" s="29"/>
      <c r="H79" s="23"/>
      <c r="I79" s="23"/>
      <c r="J79" s="38" t="str">
        <f>IF(J75="X","X","")</f>
        <v>X</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93</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94</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73</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74</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0" t="s">
        <v>75</v>
      </c>
      <c r="D87" s="81"/>
      <c r="E87" s="81"/>
      <c r="F87" s="81"/>
      <c r="G87" s="82"/>
      <c r="H87" s="23"/>
      <c r="I87" s="23"/>
      <c r="J87" s="38" t="str">
        <f>IF(C87&lt;&gt;"","X","")</f>
        <v>X</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customHeight="1" x14ac:dyDescent="0.25">
      <c r="A89" s="34"/>
      <c r="B89" s="33" t="s">
        <v>61</v>
      </c>
      <c r="C89" s="80" t="s">
        <v>76</v>
      </c>
      <c r="D89" s="81"/>
      <c r="E89" s="81"/>
      <c r="F89" s="81"/>
      <c r="G89" s="82"/>
      <c r="H89" s="23"/>
      <c r="I89" s="23"/>
      <c r="J89" s="38" t="str">
        <f>IF(C89&lt;&gt;"","X","")</f>
        <v>X</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39" customHeight="1" x14ac:dyDescent="0.25">
      <c r="A92" s="34"/>
      <c r="B92" s="33" t="s">
        <v>22</v>
      </c>
      <c r="C92" s="80" t="s">
        <v>77</v>
      </c>
      <c r="D92" s="81"/>
      <c r="E92" s="81"/>
      <c r="F92" s="81"/>
      <c r="G92" s="82"/>
      <c r="H92" s="23"/>
      <c r="I92" s="23"/>
      <c r="J92" s="38" t="str">
        <f>IF(C92&lt;&gt;"","X","")</f>
        <v>X</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customHeight="1" x14ac:dyDescent="0.25">
      <c r="A102" s="34"/>
      <c r="B102" s="33" t="s">
        <v>15</v>
      </c>
      <c r="C102" s="80" t="s">
        <v>78</v>
      </c>
      <c r="D102" s="81"/>
      <c r="E102" s="81"/>
      <c r="F102" s="81"/>
      <c r="G102" s="82"/>
      <c r="H102" s="23"/>
      <c r="I102" s="23"/>
      <c r="J102" s="38" t="str">
        <f>IF(C102&lt;&gt;"","X","")</f>
        <v>X</v>
      </c>
      <c r="K102" s="23"/>
      <c r="L102" s="23"/>
      <c r="M102" s="23"/>
      <c r="N102" s="23"/>
      <c r="O102" s="23"/>
      <c r="P102" s="23"/>
      <c r="Q102" s="23"/>
      <c r="R102" s="23"/>
    </row>
    <row r="103" spans="1:18" s="26" customFormat="1" ht="18.75" customHeight="1" x14ac:dyDescent="0.25">
      <c r="A103" s="34"/>
      <c r="B103" s="33" t="s">
        <v>38</v>
      </c>
      <c r="C103" s="93">
        <v>0.72</v>
      </c>
      <c r="D103" s="81"/>
      <c r="E103" s="81"/>
      <c r="F103" s="81"/>
      <c r="G103" s="82"/>
      <c r="H103" s="23"/>
      <c r="I103" s="23"/>
      <c r="J103" s="38" t="str">
        <f>IF(C103&lt;&gt;"","X","")</f>
        <v>X</v>
      </c>
      <c r="K103" s="23"/>
      <c r="L103" s="23"/>
      <c r="M103" s="23"/>
      <c r="N103" s="23"/>
      <c r="O103" s="23"/>
      <c r="P103" s="23"/>
      <c r="Q103" s="23"/>
      <c r="R103" s="23"/>
    </row>
    <row r="104" spans="1:18" s="26" customFormat="1" ht="18.75" customHeight="1" x14ac:dyDescent="0.25">
      <c r="A104" s="34"/>
      <c r="B104" s="33" t="s">
        <v>39</v>
      </c>
      <c r="C104" s="80" t="s">
        <v>79</v>
      </c>
      <c r="D104" s="81"/>
      <c r="E104" s="81"/>
      <c r="F104" s="81"/>
      <c r="G104" s="82"/>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customHeight="1" x14ac:dyDescent="0.25">
      <c r="A107" s="34"/>
      <c r="B107" s="63" t="s">
        <v>40</v>
      </c>
      <c r="C107" s="29"/>
      <c r="D107" s="29"/>
      <c r="E107" s="29"/>
      <c r="F107" s="29"/>
      <c r="G107" s="29"/>
      <c r="H107" s="23"/>
      <c r="I107" s="23"/>
      <c r="J107" s="38" t="str">
        <f>IF(COUNTIF(J108,"X") &gt; 0, "X","")</f>
        <v>X</v>
      </c>
      <c r="K107" s="23"/>
      <c r="L107" s="23"/>
      <c r="M107" s="23"/>
      <c r="N107" s="23"/>
      <c r="O107" s="23"/>
      <c r="P107" s="23"/>
      <c r="Q107" s="23"/>
      <c r="R107" s="23"/>
    </row>
    <row r="108" spans="1:18" s="26" customFormat="1" ht="66" customHeight="1" x14ac:dyDescent="0.25">
      <c r="A108" s="34"/>
      <c r="B108" s="33" t="s">
        <v>41</v>
      </c>
      <c r="C108" s="80" t="s">
        <v>95</v>
      </c>
      <c r="D108" s="81"/>
      <c r="E108" s="81"/>
      <c r="F108" s="81"/>
      <c r="G108" s="82"/>
      <c r="H108" s="23"/>
      <c r="I108" s="23"/>
      <c r="J108" s="38" t="str">
        <f>IF(C108&lt;&gt;"","X","")</f>
        <v>X</v>
      </c>
      <c r="K108" s="23"/>
      <c r="L108" s="23"/>
      <c r="M108" s="23"/>
      <c r="N108" s="23"/>
      <c r="O108" s="23"/>
      <c r="P108" s="23"/>
      <c r="Q108" s="23"/>
      <c r="R108" s="23"/>
    </row>
    <row r="109" spans="1:18" s="26" customFormat="1" ht="12" customHeight="1" x14ac:dyDescent="0.25">
      <c r="A109" s="34"/>
      <c r="B109" s="33"/>
      <c r="C109" s="29"/>
      <c r="D109" s="29"/>
      <c r="E109" s="29"/>
      <c r="F109" s="29"/>
      <c r="G109" s="29"/>
      <c r="H109" s="23"/>
      <c r="I109" s="23"/>
      <c r="J109" s="38" t="str">
        <f>IF(J107="X","X","")</f>
        <v>X</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customHeight="1" x14ac:dyDescent="0.25">
      <c r="A112" s="34"/>
      <c r="B112" s="33" t="s">
        <v>27</v>
      </c>
      <c r="C112" s="80" t="s">
        <v>80</v>
      </c>
      <c r="D112" s="81"/>
      <c r="E112" s="81"/>
      <c r="F112" s="81"/>
      <c r="G112" s="82"/>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0" t="s">
        <v>85</v>
      </c>
      <c r="D113" s="81"/>
      <c r="E113" s="81"/>
      <c r="F113" s="81"/>
      <c r="G113" s="82"/>
      <c r="H113" s="23"/>
      <c r="I113" s="23"/>
      <c r="J113" s="38" t="str">
        <f>IF(C113&lt;&gt;"","X","")</f>
        <v>X</v>
      </c>
      <c r="K113" s="23"/>
      <c r="L113" s="23"/>
      <c r="M113" s="23"/>
      <c r="N113" s="23"/>
      <c r="O113" s="23"/>
      <c r="P113" s="23"/>
      <c r="Q113" s="23"/>
      <c r="R113" s="23"/>
    </row>
    <row r="114" spans="1:18" s="26" customFormat="1" ht="29.25" customHeight="1" x14ac:dyDescent="0.25">
      <c r="A114" s="34"/>
      <c r="B114" s="33" t="s">
        <v>23</v>
      </c>
      <c r="C114" s="80" t="s">
        <v>81</v>
      </c>
      <c r="D114" s="81"/>
      <c r="E114" s="81"/>
      <c r="F114" s="81"/>
      <c r="G114" s="82"/>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6.25" customHeight="1" x14ac:dyDescent="0.25">
      <c r="A117" s="23"/>
      <c r="B117" s="87" t="s">
        <v>96</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7:K19 L12:N19 J50:J117 L7:L11 M7:Q10 J44:S44 U44:AM44 J45:T45 T23:T44 S12:T22 P12:Q43 J20:N43 S23:S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2015-02-14T21:03:51Z</dcterms:modified>
</cp:coreProperties>
</file>